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.alghanami\Desktop\"/>
    </mc:Choice>
  </mc:AlternateContent>
  <bookViews>
    <workbookView xWindow="0" yWindow="0" windowWidth="10755" windowHeight="9105" tabRatio="822" firstSheet="2" activeTab="20"/>
  </bookViews>
  <sheets>
    <sheet name="Cover" sheetId="31" r:id="rId1"/>
    <sheet name="List of Tables" sheetId="32" r:id="rId2"/>
    <sheet name="T-HW 01" sheetId="1" r:id="rId3"/>
    <sheet name="T- HW 02" sheetId="2" r:id="rId4"/>
    <sheet name="T- HW 03" sheetId="4" r:id="rId5"/>
    <sheet name="T- HW 04" sheetId="5" r:id="rId6"/>
    <sheet name="T- HW 05" sheetId="8" r:id="rId7"/>
    <sheet name="T- HW 06" sheetId="9" r:id="rId8"/>
    <sheet name="T- HW 07" sheetId="20" r:id="rId9"/>
    <sheet name="T- HW 08" sheetId="11" r:id="rId10"/>
    <sheet name="T- HW 09" sheetId="12" r:id="rId11"/>
    <sheet name="PCWWCS" sheetId="23" state="hidden" r:id="rId12"/>
    <sheet name="PCWWT" sheetId="22" state="hidden" r:id="rId13"/>
    <sheet name="PS-NO" sheetId="30" state="hidden" r:id="rId14"/>
    <sheet name="DS-No" sheetId="28" state="hidden" r:id="rId15"/>
    <sheet name="T- Non HW10" sheetId="43" r:id="rId16"/>
    <sheet name="T-Non HW 12" sheetId="45" r:id="rId17"/>
    <sheet name="T-Non HW 11" sheetId="44" r:id="rId18"/>
    <sheet name="T-Non HW 13" sheetId="46" r:id="rId19"/>
    <sheet name="T-Non HW 14" sheetId="47" r:id="rId20"/>
    <sheet name="T-Non HW 15" sheetId="48" r:id="rId21"/>
    <sheet name="T-Non HW 16" sheetId="49" r:id="rId22"/>
    <sheet name="WWTP-NO" sheetId="29" state="hidden" r:id="rId23"/>
    <sheet name="Dams-NO" sheetId="27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45" l="1"/>
  <c r="H12" i="12" l="1"/>
  <c r="C17" i="32" l="1"/>
  <c r="C16" i="32"/>
  <c r="C15" i="32"/>
  <c r="C14" i="32"/>
  <c r="C13" i="32"/>
  <c r="C12" i="32"/>
  <c r="C11" i="32"/>
  <c r="C2" i="32" l="1"/>
  <c r="A16" i="32" l="1"/>
  <c r="A17" i="32"/>
  <c r="A15" i="32"/>
  <c r="A14" i="32" l="1"/>
  <c r="A13" i="32"/>
  <c r="A12" i="32"/>
  <c r="C10" i="32" l="1"/>
  <c r="C9" i="32"/>
  <c r="C8" i="32"/>
  <c r="C7" i="32"/>
  <c r="C6" i="32"/>
  <c r="C5" i="32"/>
  <c r="C4" i="32"/>
  <c r="C3" i="32"/>
  <c r="A11" i="32" l="1"/>
  <c r="A2" i="32" l="1"/>
  <c r="A10" i="32" l="1"/>
  <c r="A9" i="32"/>
  <c r="A8" i="32"/>
  <c r="A7" i="32"/>
  <c r="A6" i="32"/>
  <c r="A5" i="32"/>
  <c r="A4" i="32"/>
  <c r="A3" i="32"/>
  <c r="P41" i="30" l="1"/>
  <c r="O41" i="30"/>
  <c r="N41" i="30"/>
  <c r="P40" i="30"/>
  <c r="O40" i="30"/>
  <c r="N40" i="30"/>
  <c r="P39" i="30"/>
  <c r="O39" i="30"/>
  <c r="N39" i="30"/>
  <c r="P38" i="30"/>
  <c r="O38" i="30"/>
  <c r="N38" i="30"/>
  <c r="AK37" i="30"/>
  <c r="AJ37" i="30"/>
  <c r="AI37" i="30"/>
  <c r="P37" i="30"/>
  <c r="O37" i="30"/>
  <c r="N37" i="30"/>
  <c r="AK36" i="30"/>
  <c r="AJ36" i="30"/>
  <c r="AI36" i="30"/>
  <c r="P36" i="30"/>
  <c r="O36" i="30"/>
  <c r="N36" i="30"/>
  <c r="AK35" i="30"/>
  <c r="AJ35" i="30"/>
  <c r="AI35" i="30"/>
  <c r="P35" i="30"/>
  <c r="O35" i="30"/>
  <c r="N35" i="30"/>
  <c r="AK34" i="30"/>
  <c r="AJ34" i="30"/>
  <c r="AI34" i="30"/>
  <c r="P34" i="30"/>
  <c r="O34" i="30"/>
  <c r="N34" i="30"/>
  <c r="AK33" i="30"/>
  <c r="AJ33" i="30"/>
  <c r="AI33" i="30"/>
  <c r="P33" i="30"/>
  <c r="O33" i="30"/>
  <c r="N33" i="30"/>
  <c r="AK32" i="30"/>
  <c r="AJ32" i="30"/>
  <c r="AI32" i="30"/>
  <c r="P32" i="30"/>
  <c r="O32" i="30"/>
  <c r="N32" i="30"/>
  <c r="AK31" i="30"/>
  <c r="AJ31" i="30"/>
  <c r="AI31" i="30"/>
  <c r="P31" i="30"/>
  <c r="O31" i="30"/>
  <c r="N31" i="30"/>
  <c r="AK30" i="30"/>
  <c r="AJ30" i="30"/>
  <c r="AI30" i="30"/>
  <c r="P30" i="30"/>
  <c r="O30" i="30"/>
  <c r="N30" i="30"/>
  <c r="V26" i="30"/>
  <c r="V25" i="30"/>
  <c r="V24" i="30"/>
  <c r="V23" i="30"/>
  <c r="AI22" i="30"/>
  <c r="V22" i="30"/>
  <c r="V21" i="30"/>
  <c r="V20" i="30"/>
  <c r="V19" i="30"/>
  <c r="V18" i="30"/>
  <c r="K18" i="30"/>
  <c r="V17" i="30"/>
  <c r="K17" i="30"/>
  <c r="V16" i="30"/>
  <c r="K16" i="30"/>
  <c r="V15" i="30"/>
  <c r="K15" i="30"/>
  <c r="V14" i="30"/>
  <c r="K14" i="30"/>
  <c r="B14" i="30"/>
  <c r="K13" i="30"/>
  <c r="B13" i="30"/>
  <c r="K12" i="30"/>
  <c r="B12" i="30"/>
  <c r="AD11" i="30"/>
  <c r="T11" i="30"/>
  <c r="S11" i="30"/>
  <c r="R11" i="30"/>
  <c r="Q11" i="30"/>
  <c r="P11" i="30"/>
  <c r="O11" i="30"/>
  <c r="N11" i="30"/>
  <c r="K11" i="30"/>
  <c r="B11" i="30"/>
  <c r="AC10" i="30"/>
  <c r="AB10" i="30"/>
  <c r="AA10" i="30"/>
  <c r="Z10" i="30"/>
  <c r="Y10" i="30"/>
  <c r="X10" i="30"/>
  <c r="W10" i="30"/>
  <c r="V10" i="30"/>
  <c r="U10" i="30"/>
  <c r="K10" i="30"/>
  <c r="B10" i="30"/>
  <c r="AA9" i="30"/>
  <c r="Z9" i="30"/>
  <c r="Y9" i="30"/>
  <c r="X9" i="30"/>
  <c r="W9" i="30"/>
  <c r="V9" i="30"/>
  <c r="U9" i="30"/>
  <c r="B9" i="30"/>
  <c r="AC8" i="30"/>
  <c r="AB8" i="30"/>
  <c r="AA8" i="30"/>
  <c r="Z8" i="30"/>
  <c r="Y8" i="30"/>
  <c r="X8" i="30"/>
  <c r="W8" i="30"/>
  <c r="V8" i="30"/>
  <c r="U8" i="30"/>
  <c r="B8" i="30"/>
  <c r="B7" i="30"/>
  <c r="AC6" i="30"/>
  <c r="AB6" i="30"/>
  <c r="AA6" i="30"/>
  <c r="Z6" i="30"/>
  <c r="Y6" i="30"/>
  <c r="X6" i="30"/>
  <c r="W6" i="30"/>
  <c r="V6" i="30"/>
  <c r="U6" i="30"/>
  <c r="B6" i="30"/>
  <c r="AC5" i="30"/>
  <c r="AB5" i="30"/>
  <c r="AA5" i="30"/>
  <c r="Z5" i="30"/>
  <c r="Y5" i="30"/>
  <c r="X5" i="30"/>
  <c r="W5" i="30"/>
  <c r="V5" i="30"/>
  <c r="U5" i="30"/>
  <c r="U10" i="29"/>
  <c r="V10" i="29"/>
  <c r="W10" i="29"/>
  <c r="X10" i="29"/>
  <c r="Y10" i="29"/>
  <c r="Z10" i="29"/>
  <c r="AA10" i="29"/>
  <c r="AB10" i="29"/>
  <c r="AC10" i="29"/>
  <c r="U9" i="29"/>
  <c r="V9" i="29"/>
  <c r="W9" i="29"/>
  <c r="X9" i="29"/>
  <c r="Y9" i="29"/>
  <c r="Z9" i="29"/>
  <c r="AA9" i="29"/>
  <c r="AB9" i="29"/>
  <c r="AC9" i="29"/>
  <c r="U8" i="29"/>
  <c r="V8" i="29"/>
  <c r="W8" i="29"/>
  <c r="X8" i="29"/>
  <c r="Y8" i="29"/>
  <c r="Z8" i="29"/>
  <c r="AA8" i="29"/>
  <c r="AB8" i="29"/>
  <c r="AC8" i="29"/>
  <c r="U7" i="29"/>
  <c r="V7" i="29"/>
  <c r="W7" i="29"/>
  <c r="X7" i="29"/>
  <c r="X5" i="29"/>
  <c r="X6" i="29"/>
  <c r="Y7" i="29"/>
  <c r="Z7" i="29"/>
  <c r="AA7" i="29"/>
  <c r="AA5" i="29"/>
  <c r="AA6" i="29"/>
  <c r="AB7" i="29"/>
  <c r="AC7" i="29"/>
  <c r="U6" i="29"/>
  <c r="V6" i="29"/>
  <c r="V5" i="29"/>
  <c r="W6" i="29"/>
  <c r="Y6" i="29"/>
  <c r="Z6" i="29"/>
  <c r="AB6" i="29"/>
  <c r="AC6" i="29"/>
  <c r="U5" i="29"/>
  <c r="W5" i="29"/>
  <c r="Y5" i="29"/>
  <c r="Z5" i="29"/>
  <c r="AB5" i="29"/>
  <c r="AC5" i="29"/>
  <c r="AI22" i="29"/>
  <c r="AD10" i="29"/>
  <c r="T10" i="29"/>
  <c r="S10" i="29"/>
  <c r="R10" i="29"/>
  <c r="Q10" i="29"/>
  <c r="P10" i="29"/>
  <c r="O10" i="29"/>
  <c r="N10" i="29"/>
  <c r="AD9" i="29"/>
  <c r="T9" i="29"/>
  <c r="S9" i="29"/>
  <c r="R9" i="29"/>
  <c r="Q9" i="29"/>
  <c r="P9" i="29"/>
  <c r="O9" i="29"/>
  <c r="N9" i="29"/>
  <c r="AD8" i="29"/>
  <c r="T8" i="29"/>
  <c r="S8" i="29"/>
  <c r="R8" i="29"/>
  <c r="Q8" i="29"/>
  <c r="P8" i="29"/>
  <c r="O8" i="29"/>
  <c r="N8" i="29"/>
  <c r="AD7" i="29"/>
  <c r="T7" i="29"/>
  <c r="S7" i="29"/>
  <c r="R7" i="29"/>
  <c r="Q7" i="29"/>
  <c r="P7" i="29"/>
  <c r="O7" i="29"/>
  <c r="N7" i="29"/>
  <c r="AD6" i="29"/>
  <c r="T6" i="29"/>
  <c r="T11" i="29" s="1"/>
  <c r="S6" i="29"/>
  <c r="S11" i="29" s="1"/>
  <c r="R6" i="29"/>
  <c r="R11" i="29" s="1"/>
  <c r="Q6" i="29"/>
  <c r="Q11" i="29" s="1"/>
  <c r="P6" i="29"/>
  <c r="P11" i="29" s="1"/>
  <c r="O6" i="29"/>
  <c r="N6" i="29"/>
  <c r="AD5" i="29"/>
  <c r="AD11" i="29" s="1"/>
  <c r="U10" i="28"/>
  <c r="V10" i="28"/>
  <c r="W10" i="28"/>
  <c r="X10" i="28"/>
  <c r="Y10" i="28"/>
  <c r="Z10" i="28"/>
  <c r="AA10" i="28"/>
  <c r="AB10" i="28"/>
  <c r="AC10" i="28"/>
  <c r="U9" i="28"/>
  <c r="V9" i="28"/>
  <c r="W9" i="28"/>
  <c r="X9" i="28"/>
  <c r="Y9" i="28"/>
  <c r="Z9" i="28"/>
  <c r="AA9" i="28"/>
  <c r="U8" i="28"/>
  <c r="V8" i="28"/>
  <c r="W8" i="28"/>
  <c r="X8" i="28"/>
  <c r="Y8" i="28"/>
  <c r="Z8" i="28"/>
  <c r="AA8" i="28"/>
  <c r="AB8" i="28"/>
  <c r="AC8" i="28"/>
  <c r="U6" i="28"/>
  <c r="V6" i="28"/>
  <c r="W6" i="28"/>
  <c r="X6" i="28"/>
  <c r="X5" i="28"/>
  <c r="Y6" i="28"/>
  <c r="Z6" i="28"/>
  <c r="AA6" i="28"/>
  <c r="AB6" i="28"/>
  <c r="AB5" i="28"/>
  <c r="AC6" i="28"/>
  <c r="U5" i="28"/>
  <c r="V5" i="28"/>
  <c r="W5" i="28"/>
  <c r="Y5" i="28"/>
  <c r="Z5" i="28"/>
  <c r="AA5" i="28"/>
  <c r="AC5" i="28"/>
  <c r="P41" i="28"/>
  <c r="O41" i="28"/>
  <c r="N41" i="28"/>
  <c r="P40" i="28"/>
  <c r="O40" i="28"/>
  <c r="N40" i="28"/>
  <c r="P39" i="28"/>
  <c r="O39" i="28"/>
  <c r="N39" i="28"/>
  <c r="P38" i="28"/>
  <c r="O38" i="28"/>
  <c r="N38" i="28"/>
  <c r="AK37" i="28"/>
  <c r="AJ37" i="28"/>
  <c r="AI37" i="28"/>
  <c r="P37" i="28"/>
  <c r="O37" i="28"/>
  <c r="N37" i="28"/>
  <c r="AK36" i="28"/>
  <c r="AJ36" i="28"/>
  <c r="AI36" i="28"/>
  <c r="P36" i="28"/>
  <c r="O36" i="28"/>
  <c r="N36" i="28"/>
  <c r="AK35" i="28"/>
  <c r="AJ35" i="28"/>
  <c r="AI35" i="28"/>
  <c r="P35" i="28"/>
  <c r="O35" i="28"/>
  <c r="N35" i="28"/>
  <c r="AK34" i="28"/>
  <c r="AJ34" i="28"/>
  <c r="AI34" i="28"/>
  <c r="P34" i="28"/>
  <c r="O34" i="28"/>
  <c r="N34" i="28"/>
  <c r="AK33" i="28"/>
  <c r="AJ33" i="28"/>
  <c r="AI33" i="28"/>
  <c r="P33" i="28"/>
  <c r="O33" i="28"/>
  <c r="N33" i="28"/>
  <c r="AK32" i="28"/>
  <c r="AJ32" i="28"/>
  <c r="AI32" i="28"/>
  <c r="P32" i="28"/>
  <c r="O32" i="28"/>
  <c r="N32" i="28"/>
  <c r="AK31" i="28"/>
  <c r="AJ31" i="28"/>
  <c r="AI31" i="28"/>
  <c r="P31" i="28"/>
  <c r="O31" i="28"/>
  <c r="N31" i="28"/>
  <c r="AK30" i="28"/>
  <c r="AJ30" i="28"/>
  <c r="AI30" i="28"/>
  <c r="P30" i="28"/>
  <c r="O30" i="28"/>
  <c r="N30" i="28"/>
  <c r="AI22" i="28"/>
  <c r="K18" i="28"/>
  <c r="V17" i="28"/>
  <c r="K17" i="28"/>
  <c r="V16" i="28"/>
  <c r="K16" i="28"/>
  <c r="V15" i="28"/>
  <c r="K15" i="28"/>
  <c r="V14" i="28"/>
  <c r="K14" i="28"/>
  <c r="B14" i="28"/>
  <c r="K13" i="28"/>
  <c r="B13" i="28"/>
  <c r="K12" i="28"/>
  <c r="B12" i="28"/>
  <c r="AD11" i="28"/>
  <c r="T11" i="28"/>
  <c r="S11" i="28"/>
  <c r="R11" i="28"/>
  <c r="Q11" i="28"/>
  <c r="P11" i="28"/>
  <c r="O11" i="28"/>
  <c r="N11" i="28"/>
  <c r="K11" i="28"/>
  <c r="B11" i="28"/>
  <c r="K10" i="28"/>
  <c r="B10" i="28"/>
  <c r="B9" i="28"/>
  <c r="B8" i="28"/>
  <c r="B7" i="28"/>
  <c r="B6" i="28"/>
  <c r="B18" i="27"/>
  <c r="B16" i="27"/>
  <c r="B13" i="27"/>
  <c r="B10" i="27"/>
  <c r="U8" i="27"/>
  <c r="V8" i="27"/>
  <c r="W8" i="27"/>
  <c r="X8" i="27"/>
  <c r="Y8" i="27"/>
  <c r="Z8" i="27"/>
  <c r="AA8" i="27"/>
  <c r="AB8" i="27"/>
  <c r="AC8" i="27"/>
  <c r="U7" i="27"/>
  <c r="V7" i="27"/>
  <c r="W7" i="27"/>
  <c r="X7" i="27"/>
  <c r="Y7" i="27"/>
  <c r="Z7" i="27"/>
  <c r="AA7" i="27"/>
  <c r="AB7" i="27"/>
  <c r="AC7" i="27"/>
  <c r="AI22" i="27"/>
  <c r="AD10" i="27"/>
  <c r="AD9" i="27"/>
  <c r="AD8" i="27"/>
  <c r="AD7" i="27"/>
  <c r="AD6" i="27"/>
  <c r="T11" i="27"/>
  <c r="S11" i="27"/>
  <c r="R11" i="27"/>
  <c r="Q11" i="27"/>
  <c r="AD5" i="27"/>
  <c r="AD11" i="27" s="1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N6" i="22"/>
  <c r="O6" i="22"/>
  <c r="P6" i="22"/>
  <c r="Q6" i="22"/>
  <c r="R6" i="22"/>
  <c r="S6" i="22"/>
  <c r="T6" i="22"/>
  <c r="U6" i="22"/>
  <c r="V6" i="22"/>
  <c r="W6" i="22"/>
  <c r="X6" i="22"/>
  <c r="Y6" i="22"/>
  <c r="Z6" i="22"/>
  <c r="AA6" i="22"/>
  <c r="AB6" i="22"/>
  <c r="AC6" i="22"/>
  <c r="AD6" i="22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X5" i="23"/>
  <c r="X11" i="23" s="1"/>
  <c r="N5" i="23"/>
  <c r="N11" i="23" s="1"/>
  <c r="O5" i="23"/>
  <c r="O11" i="23" s="1"/>
  <c r="P5" i="23"/>
  <c r="P11" i="23" s="1"/>
  <c r="Q5" i="23"/>
  <c r="Q11" i="23" s="1"/>
  <c r="R5" i="23"/>
  <c r="R11" i="23" s="1"/>
  <c r="S5" i="23"/>
  <c r="T5" i="23"/>
  <c r="T11" i="23" s="1"/>
  <c r="U5" i="23"/>
  <c r="V5" i="23"/>
  <c r="W5" i="23"/>
  <c r="Y5" i="23"/>
  <c r="Z5" i="23"/>
  <c r="Z11" i="23" s="1"/>
  <c r="AA5" i="23"/>
  <c r="AA11" i="23" s="1"/>
  <c r="AB5" i="23"/>
  <c r="AB11" i="23" s="1"/>
  <c r="AC5" i="23"/>
  <c r="AC11" i="23" s="1"/>
  <c r="AD5" i="23"/>
  <c r="AD11" i="23" s="1"/>
  <c r="AI21" i="22"/>
  <c r="AI21" i="23"/>
  <c r="Y11" i="23"/>
  <c r="W11" i="23"/>
  <c r="V11" i="23"/>
  <c r="U11" i="23"/>
  <c r="S11" i="23"/>
  <c r="N11" i="29" l="1"/>
  <c r="O11" i="29"/>
  <c r="AA11" i="30"/>
  <c r="AC11" i="27"/>
  <c r="AC11" i="30"/>
  <c r="V11" i="27"/>
  <c r="X11" i="27"/>
  <c r="W11" i="27"/>
  <c r="AA11" i="27"/>
  <c r="V11" i="30"/>
  <c r="W11" i="28"/>
  <c r="V11" i="28"/>
  <c r="AC11" i="29"/>
  <c r="AA11" i="29"/>
  <c r="X11" i="30"/>
  <c r="U11" i="29"/>
  <c r="AC11" i="28"/>
  <c r="Z11" i="28"/>
  <c r="U11" i="30"/>
  <c r="AB11" i="27"/>
  <c r="U11" i="27"/>
  <c r="Y11" i="27"/>
  <c r="Z11" i="27"/>
  <c r="Z11" i="29"/>
  <c r="Y11" i="30"/>
  <c r="AA11" i="28"/>
  <c r="V11" i="29"/>
  <c r="U11" i="28"/>
  <c r="AB11" i="30"/>
  <c r="Z11" i="30"/>
  <c r="W11" i="30"/>
  <c r="X11" i="28"/>
  <c r="Y11" i="28"/>
  <c r="X11" i="29"/>
  <c r="AB11" i="29"/>
  <c r="AB11" i="28"/>
  <c r="Y11" i="29"/>
  <c r="W11" i="29"/>
</calcChain>
</file>

<file path=xl/comments1.xml><?xml version="1.0" encoding="utf-8"?>
<comments xmlns="http://schemas.openxmlformats.org/spreadsheetml/2006/main">
  <authors>
    <author>Ibtihag Al Siyabi</author>
  </authors>
  <commentList>
    <comment ref="Q6" authorId="0" shapeId="0">
      <text>
        <r>
          <rPr>
            <b/>
            <sz val="9"/>
            <color indexed="81"/>
            <rFont val="Tahoma"/>
            <family val="2"/>
          </rPr>
          <t>Ibtihag Al Siyabi:</t>
        </r>
        <r>
          <rPr>
            <sz val="9"/>
            <color indexed="81"/>
            <rFont val="Tahoma"/>
            <family val="2"/>
          </rPr>
          <t xml:space="preserve">
الوحة يجب ان تضرب في 1000 تقسم 365</t>
        </r>
      </text>
    </comment>
  </commentList>
</comments>
</file>

<file path=xl/comments2.xml><?xml version="1.0" encoding="utf-8"?>
<comments xmlns="http://schemas.openxmlformats.org/spreadsheetml/2006/main">
  <authors>
    <author>Ibtihag Al Siyabi</author>
  </authors>
  <commentList>
    <comment ref="Q6" authorId="0" shapeId="0">
      <text>
        <r>
          <rPr>
            <b/>
            <sz val="9"/>
            <color indexed="81"/>
            <rFont val="Tahoma"/>
            <family val="2"/>
          </rPr>
          <t>Ibtihag Al Siyabi:</t>
        </r>
        <r>
          <rPr>
            <sz val="9"/>
            <color indexed="81"/>
            <rFont val="Tahoma"/>
            <family val="2"/>
          </rPr>
          <t xml:space="preserve">
الوحة يجب ان تضرب في 1000 تقسم 365</t>
        </r>
      </text>
    </comment>
  </commentList>
</comments>
</file>

<file path=xl/comments3.xml><?xml version="1.0" encoding="utf-8"?>
<comments xmlns="http://schemas.openxmlformats.org/spreadsheetml/2006/main">
  <authors>
    <author>Ibtihag Al Siyabi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 xml:space="preserve">الدفن وإعادة التدوير للقطاعات الأسر المعيشية و الزراعة والهدم والتشييد عن طريق القطاع البلدي </t>
        </r>
      </text>
    </comment>
  </commentList>
</comments>
</file>

<file path=xl/comments4.xml><?xml version="1.0" encoding="utf-8"?>
<comments xmlns="http://schemas.openxmlformats.org/spreadsheetml/2006/main">
  <authors>
    <author>Ibtihag Al Siyabi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 xml:space="preserve">الدفن وإعادة التدوير للقطاعات الأسر المعيشية و الزراعة والهدم والتشييد عن طريق القطاع البلدي </t>
        </r>
      </text>
    </comment>
  </commentList>
</comments>
</file>

<file path=xl/comments5.xml><?xml version="1.0" encoding="utf-8"?>
<comments xmlns="http://schemas.openxmlformats.org/spreadsheetml/2006/main">
  <authors>
    <author>Ibtihag Al Siyabi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 xml:space="preserve">الدفن وإعادة التدوير للقطاعات الأسر المعيشية و الزراعة والهدم والتشييد عن طريق القطاع البلدي </t>
        </r>
      </text>
    </comment>
  </commentList>
</comments>
</file>

<file path=xl/comments6.xml><?xml version="1.0" encoding="utf-8"?>
<comments xmlns="http://schemas.openxmlformats.org/spreadsheetml/2006/main">
  <authors>
    <author>Ibtihag Al Siyabi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Ibtihag Al Siyabi:</t>
        </r>
        <r>
          <rPr>
            <sz val="9"/>
            <color indexed="81"/>
            <rFont val="Tahoma"/>
            <family val="2"/>
          </rPr>
          <t xml:space="preserve">
في عام 2014 اغلقت محطة الجهراء لتحلية </t>
        </r>
      </text>
    </comment>
  </commentList>
</comments>
</file>

<file path=xl/sharedStrings.xml><?xml version="1.0" encoding="utf-8"?>
<sst xmlns="http://schemas.openxmlformats.org/spreadsheetml/2006/main" count="899" uniqueCount="269">
  <si>
    <t xml:space="preserve">السنة </t>
  </si>
  <si>
    <t xml:space="preserve">الدولة </t>
  </si>
  <si>
    <t xml:space="preserve">المصدر </t>
  </si>
  <si>
    <t xml:space="preserve">طريقة الحساب </t>
  </si>
  <si>
    <t>الملاحظة1</t>
  </si>
  <si>
    <t>الملاحظة2</t>
  </si>
  <si>
    <t xml:space="preserve">البيانات مراجعة من قبل الدولة </t>
  </si>
  <si>
    <t xml:space="preserve">البيانات المراجعة من قبل المركز </t>
  </si>
  <si>
    <t xml:space="preserve">الامارات </t>
  </si>
  <si>
    <t>البحرين</t>
  </si>
  <si>
    <t>السعودية</t>
  </si>
  <si>
    <t>عمان</t>
  </si>
  <si>
    <t>قطر</t>
  </si>
  <si>
    <t xml:space="preserve">الكويت </t>
  </si>
  <si>
    <t xml:space="preserve">مليون متر مكعب في السنة   </t>
  </si>
  <si>
    <t>Unit: 1000 cubic meter per day</t>
  </si>
  <si>
    <t>الوحدة:1000 متر مكعب في اليوم</t>
  </si>
  <si>
    <t>K.S.A</t>
  </si>
  <si>
    <t>السكان الموصولون بشبكة لجمع المياه العادمة</t>
  </si>
  <si>
    <t>Bahrain</t>
  </si>
  <si>
    <t>Oman</t>
  </si>
  <si>
    <t>Qatar</t>
  </si>
  <si>
    <t>Year</t>
  </si>
  <si>
    <t>U.A.E</t>
  </si>
  <si>
    <t xml:space="preserve">Kuwait </t>
  </si>
  <si>
    <t xml:space="preserve">GCC </t>
  </si>
  <si>
    <t>الموافقة على النشر</t>
  </si>
  <si>
    <t xml:space="preserve">ملاحظات </t>
  </si>
  <si>
    <t xml:space="preserve">اجمالي كمية الهطول </t>
  </si>
  <si>
    <t>Foot Note</t>
  </si>
  <si>
    <t>Population connected to wastewater collecting system</t>
  </si>
  <si>
    <t>%</t>
  </si>
  <si>
    <t xml:space="preserve">Unit: Percentage </t>
  </si>
  <si>
    <t xml:space="preserve">الوحدة: نسبة </t>
  </si>
  <si>
    <t>السكان الموصولون بشبكة لمعالجة المياه العادمة</t>
  </si>
  <si>
    <t>Population connected to wastewater treatment</t>
  </si>
  <si>
    <t>WWTP stations - Design Capacity</t>
  </si>
  <si>
    <t>Dams - Design Capacity</t>
  </si>
  <si>
    <t>محطات معالجة المياه العادمة - سعة التصميم</t>
  </si>
  <si>
    <t>السدود - سعة التصميم</t>
  </si>
  <si>
    <t xml:space="preserve">1000متر مكعب /اليوم </t>
  </si>
  <si>
    <t xml:space="preserve"> الإمارات</t>
  </si>
  <si>
    <t xml:space="preserve"> البحرين</t>
  </si>
  <si>
    <t xml:space="preserve"> قطر </t>
  </si>
  <si>
    <t>الكويت</t>
  </si>
  <si>
    <t xml:space="preserve">اجمالي مجلس التعاون الخليجي </t>
  </si>
  <si>
    <t xml:space="preserve"> Total of GCC </t>
  </si>
  <si>
    <t>…</t>
  </si>
  <si>
    <t>...</t>
  </si>
  <si>
    <t xml:space="preserve"> الكويت</t>
  </si>
  <si>
    <t xml:space="preserve"> السعودية</t>
  </si>
  <si>
    <t xml:space="preserve"> الإمارات </t>
  </si>
  <si>
    <t xml:space="preserve">Total of GCC </t>
  </si>
  <si>
    <t xml:space="preserve"> اجمالي مجلس دول التعاون الخليجي</t>
  </si>
  <si>
    <t xml:space="preserve">جدول5.1: نسبة (%) السكان الموصولون بشبكة لجمع المياه العادمة في دول مجلس التعاون </t>
  </si>
  <si>
    <t>Table5.1: Population connected to wastewater collecting system in GCC Countries</t>
  </si>
  <si>
    <t>جدول5.2: نسبة (%)  السكان الموصولون بشبكة لمعالجة المياه العادمة في دول مجلس التعاون</t>
  </si>
  <si>
    <t>Table5.2: Population connected to wastewater Treatment in GCC Countries</t>
  </si>
  <si>
    <t>جدول6.1: السعة التصميمية- محطات التحلية في دول مجلس التعاون</t>
  </si>
  <si>
    <r>
      <t>Table</t>
    </r>
    <r>
      <rPr>
        <sz val="13"/>
        <color theme="1"/>
        <rFont val="Arial"/>
        <family val="2"/>
      </rPr>
      <t>6</t>
    </r>
    <r>
      <rPr>
        <sz val="13"/>
        <color theme="1"/>
        <rFont val="Calibri"/>
        <family val="2"/>
        <scheme val="minor"/>
      </rPr>
      <t>.</t>
    </r>
    <r>
      <rPr>
        <sz val="13"/>
        <color theme="1"/>
        <rFont val="Arial"/>
        <family val="2"/>
      </rPr>
      <t>1</t>
    </r>
    <r>
      <rPr>
        <sz val="13"/>
        <color theme="1"/>
        <rFont val="Calibri"/>
        <family val="2"/>
        <scheme val="minor"/>
      </rPr>
      <t>: Design Capacity-Desalinated Plants in GCC Countries</t>
    </r>
  </si>
  <si>
    <t>Table6.2: Design Capacity –Waste water Treatment plants in GCC Countries</t>
  </si>
  <si>
    <t>Figure17: Design Capacity of Wastewater Treatment Plant in GCC Countries during</t>
  </si>
  <si>
    <t xml:space="preserve"> البحرين Bahrain</t>
  </si>
  <si>
    <t>Figure 16:  Percentage of Population connected to wastewater collecting system in GCC Countries (2011-2014)</t>
  </si>
  <si>
    <t>Unit: 1000 m³/d</t>
  </si>
  <si>
    <t>الوحدة:1000 م³/اليوم</t>
  </si>
  <si>
    <t>Unit: Mm³/yr</t>
  </si>
  <si>
    <r>
      <t>ا</t>
    </r>
    <r>
      <rPr>
        <sz val="13"/>
        <color theme="1"/>
        <rFont val="GE SS Text Light"/>
        <family val="1"/>
        <charset val="178"/>
      </rPr>
      <t xml:space="preserve">لشكل18:السعة لتصميمية -محطات التحلية في دول مجلس التعاون </t>
    </r>
  </si>
  <si>
    <t>Table18: Design capacity of Desalinated plants in GCC Countries</t>
  </si>
  <si>
    <t xml:space="preserve">الشكل18: اجمالي السعة التصميمية لسدود في دول مجلس التعاون </t>
  </si>
  <si>
    <t>Figure18: Total Design Capacity of Dams in GCC Countries</t>
  </si>
  <si>
    <t>الوحدة:م م³/السنة</t>
  </si>
  <si>
    <t xml:space="preserve"> البحرين Bahrain </t>
  </si>
  <si>
    <t xml:space="preserve"> قطر Qatar</t>
  </si>
  <si>
    <t xml:space="preserve"> الكويت Kuwait</t>
  </si>
  <si>
    <t xml:space="preserve"> السعودية K.S.A</t>
  </si>
  <si>
    <t xml:space="preserve">عمان Oman </t>
  </si>
  <si>
    <t xml:space="preserve"> قطر Qatar </t>
  </si>
  <si>
    <t xml:space="preserve">قطر Qatar </t>
  </si>
  <si>
    <t xml:space="preserve">جدول6.2: السعة التصميمية- محطات معالجة المياه العادمة في دول مجلس التعاون </t>
  </si>
  <si>
    <t>الشكل17:السعة التصميمية -محطات معالجة المياه العادمة في دول مجلس التعاون خلال الفترة (2006-2010)</t>
  </si>
  <si>
    <t xml:space="preserve"> السعودية KSA</t>
  </si>
  <si>
    <t xml:space="preserve"> الإمارات  UAE</t>
  </si>
  <si>
    <t xml:space="preserve">الشكل16:نسبة  السكان الموصولون بشبكة لجمع المياه العادمة في دول مجلس التعاون </t>
  </si>
  <si>
    <t>دول6.3:العدد- السدود في دول مجلس التعاون</t>
  </si>
  <si>
    <t>Table6.3: Number-Dams in GCC Countries</t>
  </si>
  <si>
    <t>محطات تحلية المياه - عدد</t>
  </si>
  <si>
    <t>Desalination stations - NO</t>
  </si>
  <si>
    <t>Title of Table</t>
  </si>
  <si>
    <r>
      <t>رقم الجدول</t>
    </r>
    <r>
      <rPr>
        <b/>
        <sz val="9"/>
        <rFont val="Times New Roman"/>
        <family val="1"/>
      </rPr>
      <t xml:space="preserve">
</t>
    </r>
    <r>
      <rPr>
        <b/>
        <sz val="10"/>
        <rFont val="Times New Roman"/>
        <family val="1"/>
      </rPr>
      <t>Table No</t>
    </r>
  </si>
  <si>
    <t>عنوان الجدول</t>
  </si>
  <si>
    <t>جدول (1)Table</t>
  </si>
  <si>
    <t>جدول (2)Table</t>
  </si>
  <si>
    <t>جدول (3)Table</t>
  </si>
  <si>
    <t>KSA</t>
  </si>
  <si>
    <t>UAE</t>
  </si>
  <si>
    <t>جدول (4)Table</t>
  </si>
  <si>
    <t>جدول (6)Table</t>
  </si>
  <si>
    <t>جدول (10)Table</t>
  </si>
  <si>
    <t>في دول مجلس التعاون لدول الخليج العربية</t>
  </si>
  <si>
    <t xml:space="preserve">      Annual Bulletin</t>
  </si>
  <si>
    <r>
      <t xml:space="preserve">النشرة السنوية                                      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GE SS Text Light"/>
        <family val="1"/>
        <charset val="178"/>
      </rPr>
      <t xml:space="preserve"> 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GE SS Text Light"/>
        <family val="1"/>
        <charset val="178"/>
      </rPr>
      <t xml:space="preserve"> </t>
    </r>
  </si>
  <si>
    <t>جدول (09)Table</t>
  </si>
  <si>
    <t>جدول (07)Table</t>
  </si>
  <si>
    <t>جدول (08)Table</t>
  </si>
  <si>
    <t xml:space="preserve">الوحدة:طن/السنة </t>
  </si>
  <si>
    <t>Unit:  Tons/year</t>
  </si>
  <si>
    <t xml:space="preserve">(1) البيانات التي باللون الأحمر مرحلة  من العام السابق لدولة </t>
  </si>
  <si>
    <t>(1) The data with red color is shifted from previous year</t>
  </si>
  <si>
    <t xml:space="preserve">(2) البيانات التي باللون الأحمر مرحلة  من العام السابق لدولة </t>
  </si>
  <si>
    <t>(2) The data with red color is shifted from previous year</t>
  </si>
  <si>
    <t>النفايات الخطرة المجمعة من القطاع الصحي في دول مجلس التعاون خلال الفترة 2015-2020م</t>
  </si>
  <si>
    <t>Hazardous waste  collected from Health Sector in GCC Countries during 2015-2020</t>
  </si>
  <si>
    <t xml:space="preserve">اجمالي مجلس التعاون </t>
  </si>
  <si>
    <t>النفايات الخطرة المجمعة من القطاع الصناعي في دول مجلس التعاون خلال الفترة 2015-2020م</t>
  </si>
  <si>
    <t>Hazardous waste  collected from Industrial Sector in GCC Countries during 2015-2020</t>
  </si>
  <si>
    <t>النفايات الخطرة المجمعة من القطاعات الأخرى في دول مجلس التعاون خلال الفترة 2015-2020م</t>
  </si>
  <si>
    <t>Hazardous waste  collected from other Sector in GCC Countries during 2015-2020</t>
  </si>
  <si>
    <t>اجمالي مجلس التعاون (2)</t>
  </si>
  <si>
    <t>جدول (5)Table</t>
  </si>
  <si>
    <t xml:space="preserve"> قطر (3)</t>
  </si>
  <si>
    <t xml:space="preserve"> (3)Qatar</t>
  </si>
  <si>
    <t>Hazardous waste Treated by  Recycling in GCC Countries during 2015-2020</t>
  </si>
  <si>
    <t>Unit: Tons/year</t>
  </si>
  <si>
    <t>Hazardous waste Treated by Incineration in GCC Countries during 2015-2020</t>
  </si>
  <si>
    <t>Hazardous waste Treated  by Landfilling  in GCC Countries during 2015-2020</t>
  </si>
  <si>
    <t>Hazardous waste Treated by other methods GCC Countries during 2015-2020</t>
  </si>
  <si>
    <t xml:space="preserve"> نشرة إحصاءات النفايات </t>
  </si>
  <si>
    <t xml:space="preserve"> البحرين(2)</t>
  </si>
  <si>
    <t>Bahrain(2)</t>
  </si>
  <si>
    <t>(2) تمثل البيانات ( المحرقة الطبية + تعقيم ( الملك حمد + العسكري)</t>
  </si>
  <si>
    <t>(2) The data represents (medical incinerator + sterilization (King Hamad + military)</t>
  </si>
  <si>
    <t>(3) The data represents Hamad Medical Corporation</t>
  </si>
  <si>
    <t>اجمالي مجلس التعاون (4)</t>
  </si>
  <si>
    <t xml:space="preserve">(4) Total of GCC </t>
  </si>
  <si>
    <t>(2)Bahrain</t>
  </si>
  <si>
    <t>(2) تمثل البيانات  ( مدفن حفيرة + المحرقة + تبادل مخلفات صناعية خطرة+ تصدير مخلفات خطرة+خبث الألمنيوم)</t>
  </si>
  <si>
    <t>(2) The data represents (Hafeira landfill + incinerator + exchange of industrial hazardous waste + export of hazardous waste + aluminum slag)</t>
  </si>
  <si>
    <t>(3)تمثل البيانات الشركة العمانية القابضة لخدمات البيئة</t>
  </si>
  <si>
    <t>(3) The data represents Oman Environmental Services Holding Company-be'ah</t>
  </si>
  <si>
    <t>عمان (3)</t>
  </si>
  <si>
    <t xml:space="preserve"> (3)Oman</t>
  </si>
  <si>
    <t>(2) تمثل البيانات  ( تبادل زيوت مستعملة +بطاريات سيارات+مخلفات إلكترونية+أحماض)</t>
  </si>
  <si>
    <t>(2) The data represents (exchange of used oils + car batteries + electronic waste + acids)</t>
  </si>
  <si>
    <t>السعودية(2)</t>
  </si>
  <si>
    <t xml:space="preserve"> (2)KSA</t>
  </si>
  <si>
    <t>السعودية (3)</t>
  </si>
  <si>
    <t>(2) تمثل البيانات  النفايات المعالجة في مدينة الجبيل الصناعية</t>
  </si>
  <si>
    <t>(2) The data represent treated waste in Jubail Industrial City</t>
  </si>
  <si>
    <t>(3) تمثل البيانات  النفايات المعالجة في مدينة الجبيل الصناعية</t>
  </si>
  <si>
    <t>(3) The data represent treated waste in Jubail Industrial City</t>
  </si>
  <si>
    <t xml:space="preserve"> البحرين (2)</t>
  </si>
  <si>
    <t>السعودية(3)</t>
  </si>
  <si>
    <t>KSA(3)</t>
  </si>
  <si>
    <t>(2) النفايات المحروقة من ( النفايات الطبية + مخلفات كيميائية)</t>
  </si>
  <si>
    <t>(2) Waste burned from (medical waste + chemical waste)</t>
  </si>
  <si>
    <t>(3)KSA</t>
  </si>
  <si>
    <t>(2) ( مدفن حفيرة للنفايات الخطرة + مدفن بابكو)</t>
  </si>
  <si>
    <t>(2) (Hafira landfill for hazardous waste + Bapco landfill)</t>
  </si>
  <si>
    <t>(2)( تعقيم مستشفى الملك حمد + العسكري+ زيوت مستعملة)</t>
  </si>
  <si>
    <t>(2) (King Hamad Hospital sterilization + military + used oils)</t>
  </si>
  <si>
    <t>الوحدة:1000طن</t>
  </si>
  <si>
    <t>Unit:1000 Tons</t>
  </si>
  <si>
    <t>السعودية (3)+(4)</t>
  </si>
  <si>
    <t>KSA (3)+(4)</t>
  </si>
  <si>
    <t xml:space="preserve">(3)البيانات لا تشمل  نفايات القطاع الزراعي  </t>
  </si>
  <si>
    <t>(3)Qatar</t>
  </si>
  <si>
    <t>(3) The data did not include agricultural sector waste</t>
  </si>
  <si>
    <t>عمان(4)</t>
  </si>
  <si>
    <t>(4)Oman</t>
  </si>
  <si>
    <t xml:space="preserve">السعودية </t>
  </si>
  <si>
    <t>جدول (11)Table</t>
  </si>
  <si>
    <t>جدول (12)Table</t>
  </si>
  <si>
    <t xml:space="preserve"> Total of (2)GCC </t>
  </si>
  <si>
    <t>(1) البيانات  تشمل نفايات (الأسر المعيشية +القطاع الزراعي +الهدم والتشييد) المجمعة خلال السنة</t>
  </si>
  <si>
    <t>(1)The data includes waste (households + agricultural sector +demolition and construction) collected during the year</t>
  </si>
  <si>
    <t>(4)The data did not include demolition and construction waste (KSA from 2015-2016) and (Oman from 2016-2018)</t>
  </si>
  <si>
    <t>(4)البيانات لا تشمل  نفايات قطاع الهدم والتشييد المجمعة (السعودية 2015-2016) و (عمان 2016-2018)</t>
  </si>
  <si>
    <r>
      <t xml:space="preserve">إجمالي النفايات </t>
    </r>
    <r>
      <rPr>
        <b/>
        <sz val="12"/>
        <rFont val="Calibri"/>
        <family val="2"/>
        <scheme val="minor"/>
      </rPr>
      <t>غير الخطرة</t>
    </r>
    <r>
      <rPr>
        <sz val="12"/>
        <rFont val="Calibri"/>
        <family val="2"/>
        <scheme val="minor"/>
      </rPr>
      <t xml:space="preserve"> المجمعة</t>
    </r>
    <r>
      <rPr>
        <vertAlign val="superscript"/>
        <sz val="12"/>
        <rFont val="Calibri"/>
        <family val="2"/>
        <scheme val="minor"/>
      </rPr>
      <t>(1)</t>
    </r>
    <r>
      <rPr>
        <sz val="12"/>
        <rFont val="Calibri"/>
        <family val="2"/>
        <scheme val="minor"/>
      </rPr>
      <t xml:space="preserve">  في دول مجلس التعاون خلال الفترة 2015-2020م</t>
    </r>
  </si>
  <si>
    <r>
      <t xml:space="preserve">Total </t>
    </r>
    <r>
      <rPr>
        <b/>
        <sz val="12"/>
        <rFont val="Calibri"/>
        <family val="2"/>
        <scheme val="minor"/>
      </rPr>
      <t>Non Hazardous</t>
    </r>
    <r>
      <rPr>
        <sz val="12"/>
        <rFont val="Calibri"/>
        <family val="2"/>
        <scheme val="minor"/>
      </rPr>
      <t xml:space="preserve"> waste collected</t>
    </r>
    <r>
      <rPr>
        <vertAlign val="superscript"/>
        <sz val="12"/>
        <rFont val="Calibri"/>
        <family val="2"/>
        <scheme val="minor"/>
      </rPr>
      <t>(1)</t>
    </r>
    <r>
      <rPr>
        <sz val="12"/>
        <rFont val="Calibri"/>
        <family val="2"/>
        <scheme val="minor"/>
      </rPr>
      <t xml:space="preserve">  in GCC Countries during 2015-2020</t>
    </r>
  </si>
  <si>
    <t>(2)The data did not include countries (KSA + Oman 2015-2016) and (Oman 2017-2018)</t>
  </si>
  <si>
    <t>جدول (13)Table</t>
  </si>
  <si>
    <t xml:space="preserve"> Total of  (5)GCC </t>
  </si>
  <si>
    <t>اجمالي مجلس التعاون (5)</t>
  </si>
  <si>
    <t>(5)البيانات لا تشمل  عمان في عام 2015</t>
  </si>
  <si>
    <t>جدول (14)Table</t>
  </si>
  <si>
    <r>
      <t>إجمالي النفايات (</t>
    </r>
    <r>
      <rPr>
        <b/>
        <sz val="12"/>
        <rFont val="Calibri"/>
        <family val="2"/>
        <scheme val="minor"/>
      </rPr>
      <t xml:space="preserve">الخطرة) </t>
    </r>
    <r>
      <rPr>
        <sz val="12"/>
        <rFont val="Calibri"/>
        <family val="2"/>
        <scheme val="minor"/>
      </rPr>
      <t>المعالجة في دول مجلس التعاون خلال الفترة 2015-2020م</t>
    </r>
  </si>
  <si>
    <r>
      <t xml:space="preserve">Total </t>
    </r>
    <r>
      <rPr>
        <b/>
        <sz val="12"/>
        <rFont val="Calibri"/>
        <family val="2"/>
        <scheme val="minor"/>
      </rPr>
      <t>(Hazardous)</t>
    </r>
    <r>
      <rPr>
        <sz val="12"/>
        <rFont val="Calibri"/>
        <family val="2"/>
        <scheme val="minor"/>
      </rPr>
      <t xml:space="preserve"> waste Treated  in GCC Countries during 2015-2020</t>
    </r>
  </si>
  <si>
    <r>
      <t>إجمالي النفايات (</t>
    </r>
    <r>
      <rPr>
        <b/>
        <sz val="12"/>
        <rFont val="Calibri"/>
        <family val="2"/>
        <scheme val="minor"/>
      </rPr>
      <t xml:space="preserve">غير الخطرة) </t>
    </r>
    <r>
      <rPr>
        <sz val="12"/>
        <rFont val="Calibri"/>
        <family val="2"/>
        <scheme val="minor"/>
      </rPr>
      <t xml:space="preserve">المعالجة  </t>
    </r>
    <r>
      <rPr>
        <b/>
        <sz val="12"/>
        <rFont val="Calibri"/>
        <family val="2"/>
        <scheme val="minor"/>
      </rPr>
      <t>بطريقة الدفن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</si>
  <si>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>Total  (</t>
    </r>
    <r>
      <rPr>
        <b/>
        <sz val="12"/>
        <rFont val="Calibri"/>
        <family val="2"/>
        <scheme val="minor"/>
      </rPr>
      <t>Non Hazardous)</t>
    </r>
    <r>
      <rPr>
        <sz val="12"/>
        <rFont val="Calibri"/>
        <family val="2"/>
        <scheme val="minor"/>
      </rPr>
      <t xml:space="preserve"> waste Treated  by</t>
    </r>
    <r>
      <rPr>
        <b/>
        <u/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Landfilling</t>
    </r>
    <r>
      <rPr>
        <sz val="12"/>
        <rFont val="Calibri"/>
        <family val="2"/>
        <scheme val="minor"/>
      </rPr>
      <t xml:space="preserve"> in GCC Countries during 2015-2020</t>
    </r>
  </si>
  <si>
    <t>جدول (16)Table</t>
  </si>
  <si>
    <r>
      <t>إجمالي النفايات (</t>
    </r>
    <r>
      <rPr>
        <b/>
        <sz val="12"/>
        <rFont val="Calibri"/>
        <family val="2"/>
        <scheme val="minor"/>
      </rPr>
      <t xml:space="preserve">غير الخطرة) </t>
    </r>
    <r>
      <rPr>
        <sz val="12"/>
        <rFont val="Calibri"/>
        <family val="2"/>
        <scheme val="minor"/>
      </rPr>
      <t xml:space="preserve">المعالجة  بطريقة </t>
    </r>
    <r>
      <rPr>
        <b/>
        <sz val="12"/>
        <rFont val="Calibri"/>
        <family val="2"/>
        <scheme val="minor"/>
      </rPr>
      <t>إعادة التدوير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</si>
  <si>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>Total  (</t>
    </r>
    <r>
      <rPr>
        <b/>
        <sz val="12"/>
        <rFont val="Calibri"/>
        <family val="2"/>
        <scheme val="minor"/>
      </rPr>
      <t>Non Hazardous)</t>
    </r>
    <r>
      <rPr>
        <sz val="12"/>
        <rFont val="Calibri"/>
        <family val="2"/>
        <scheme val="minor"/>
      </rPr>
      <t xml:space="preserve"> waste Treated by </t>
    </r>
    <r>
      <rPr>
        <b/>
        <sz val="12"/>
        <rFont val="Calibri"/>
        <family val="2"/>
        <scheme val="minor"/>
      </rPr>
      <t>Recycling</t>
    </r>
    <r>
      <rPr>
        <sz val="12"/>
        <rFont val="Calibri"/>
        <family val="2"/>
        <scheme val="minor"/>
      </rPr>
      <t xml:space="preserve">  in GCC Countries during 2015-2020</t>
    </r>
  </si>
  <si>
    <r>
      <t xml:space="preserve">النفايات </t>
    </r>
    <r>
      <rPr>
        <b/>
        <sz val="12"/>
        <rFont val="Calibri"/>
        <family val="2"/>
        <scheme val="minor"/>
      </rPr>
      <t>الخطرة</t>
    </r>
    <r>
      <rPr>
        <sz val="12"/>
        <rFont val="Calibri"/>
        <family val="2"/>
        <scheme val="minor"/>
      </rPr>
      <t xml:space="preserve"> المعالجة عن طريق التخلص منها </t>
    </r>
    <r>
      <rPr>
        <b/>
        <sz val="12"/>
        <rFont val="Calibri"/>
        <family val="2"/>
        <scheme val="minor"/>
      </rPr>
      <t>بطرق أخرى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</si>
  <si>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 xml:space="preserve">النفايات </t>
    </r>
    <r>
      <rPr>
        <b/>
        <sz val="12"/>
        <rFont val="Calibri"/>
        <family val="2"/>
        <scheme val="minor"/>
      </rPr>
      <t>الخطرة</t>
    </r>
    <r>
      <rPr>
        <sz val="12"/>
        <rFont val="Calibri"/>
        <family val="2"/>
        <scheme val="minor"/>
      </rPr>
      <t xml:space="preserve"> المعالجة عن </t>
    </r>
    <r>
      <rPr>
        <b/>
        <sz val="12"/>
        <rFont val="Calibri"/>
        <family val="2"/>
        <scheme val="minor"/>
      </rPr>
      <t>طريق الدفن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</si>
  <si>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 xml:space="preserve">النفايات </t>
    </r>
    <r>
      <rPr>
        <b/>
        <sz val="12"/>
        <rFont val="Calibri"/>
        <family val="2"/>
        <scheme val="minor"/>
      </rPr>
      <t>الخطرة</t>
    </r>
    <r>
      <rPr>
        <sz val="12"/>
        <rFont val="Calibri"/>
        <family val="2"/>
        <scheme val="minor"/>
      </rPr>
      <t xml:space="preserve"> المعالجة عن طريق </t>
    </r>
    <r>
      <rPr>
        <b/>
        <sz val="12"/>
        <rFont val="Calibri"/>
        <family val="2"/>
        <scheme val="minor"/>
      </rPr>
      <t>الحرق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</si>
  <si>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>النفايات</t>
    </r>
    <r>
      <rPr>
        <b/>
        <sz val="12"/>
        <rFont val="Calibri"/>
        <family val="2"/>
        <scheme val="minor"/>
      </rPr>
      <t xml:space="preserve"> الخطرة</t>
    </r>
    <r>
      <rPr>
        <sz val="12"/>
        <rFont val="Calibri"/>
        <family val="2"/>
        <scheme val="minor"/>
      </rPr>
      <t xml:space="preserve"> المعالجة عن طريق </t>
    </r>
    <r>
      <rPr>
        <b/>
        <sz val="12"/>
        <rFont val="Calibri"/>
        <family val="2"/>
        <scheme val="minor"/>
      </rPr>
      <t>إعادة التدوير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</si>
  <si>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>إجمالي النفايات (</t>
    </r>
    <r>
      <rPr>
        <b/>
        <sz val="12"/>
        <rFont val="Calibri"/>
        <family val="2"/>
        <scheme val="minor"/>
      </rPr>
      <t xml:space="preserve">غير الخطرة) </t>
    </r>
    <r>
      <rPr>
        <sz val="12"/>
        <rFont val="Calibri"/>
        <family val="2"/>
        <scheme val="minor"/>
      </rPr>
      <t xml:space="preserve">المعالجة </t>
    </r>
    <r>
      <rPr>
        <vertAlign val="superscript"/>
        <sz val="12"/>
        <rFont val="Calibri"/>
        <family val="2"/>
        <scheme val="minor"/>
      </rPr>
      <t>(1)</t>
    </r>
    <r>
      <rPr>
        <sz val="12"/>
        <rFont val="Calibri"/>
        <family val="2"/>
        <scheme val="minor"/>
      </rPr>
      <t xml:space="preserve"> في دول مجلس التعاون خلال الفترة 2015-2020م</t>
    </r>
  </si>
  <si>
    <r>
      <t>Total  (</t>
    </r>
    <r>
      <rPr>
        <b/>
        <sz val="12"/>
        <rFont val="Calibri"/>
        <family val="2"/>
        <scheme val="minor"/>
      </rPr>
      <t>Non Hazardous)</t>
    </r>
    <r>
      <rPr>
        <sz val="12"/>
        <rFont val="Calibri"/>
        <family val="2"/>
        <scheme val="minor"/>
      </rPr>
      <t xml:space="preserve"> waste Treated</t>
    </r>
    <r>
      <rPr>
        <vertAlign val="superscript"/>
        <sz val="12"/>
        <rFont val="Calibri"/>
        <family val="2"/>
        <scheme val="minor"/>
      </rPr>
      <t>(1)</t>
    </r>
    <r>
      <rPr>
        <sz val="12"/>
        <rFont val="Calibri"/>
        <family val="2"/>
        <scheme val="minor"/>
      </rPr>
      <t xml:space="preserve">  in GCC Countries during 2015-2020</t>
    </r>
  </si>
  <si>
    <t xml:space="preserve">(1) النفايات المعالجة بطرقتي إعادة التدوير والدفن فقط </t>
  </si>
  <si>
    <t>(1) Waste treated by recycling and landfill methods only</t>
  </si>
  <si>
    <t>(3) البيانات  لا تشمل عمان في عام 2015</t>
  </si>
  <si>
    <t>(3) The data did not include Oman in 2015</t>
  </si>
  <si>
    <t>الكويت (4)</t>
  </si>
  <si>
    <t>(2)Construction and demolition waste recycling project</t>
  </si>
  <si>
    <r>
      <t>Waste Statistics in GCC Countries</t>
    </r>
    <r>
      <rPr>
        <sz val="22"/>
        <color theme="1"/>
        <rFont val="PT Bold Heading"/>
      </rPr>
      <t xml:space="preserve"> </t>
    </r>
    <r>
      <rPr>
        <sz val="22"/>
        <color theme="1"/>
        <rFont val="Calibri"/>
        <family val="2"/>
        <scheme val="minor"/>
      </rPr>
      <t xml:space="preserve">Bulletin </t>
    </r>
    <r>
      <rPr>
        <sz val="22"/>
        <color theme="1"/>
        <rFont val="PT Bold Heading"/>
      </rPr>
      <t xml:space="preserve"> </t>
    </r>
  </si>
  <si>
    <t>إجمالي النفايات  الخطرة المجمعة في دول مجلس التعاون خلال الفترة 2015-2020م</t>
  </si>
  <si>
    <t>Total Hazardous waste collected in GCC Countries during 2015-2020</t>
  </si>
  <si>
    <r>
      <t xml:space="preserve">Total Household waste </t>
    </r>
    <r>
      <rPr>
        <b/>
        <sz val="12"/>
        <rFont val="Calibri"/>
        <family val="2"/>
        <scheme val="minor"/>
      </rPr>
      <t>(Non Hazardous)</t>
    </r>
    <r>
      <rPr>
        <sz val="12"/>
        <rFont val="Calibri"/>
        <family val="2"/>
        <scheme val="minor"/>
      </rPr>
      <t xml:space="preserve"> collected by Municipal Sector  in GCC Countries during 2015-2020</t>
    </r>
  </si>
  <si>
    <r>
      <t xml:space="preserve">إجمالي نفايات القطاع الزراعي </t>
    </r>
    <r>
      <rPr>
        <b/>
        <sz val="12"/>
        <rFont val="Calibri"/>
        <family val="2"/>
        <scheme val="minor"/>
      </rPr>
      <t>(غير الخطرة)</t>
    </r>
    <r>
      <rPr>
        <sz val="12"/>
        <rFont val="Calibri"/>
        <family val="2"/>
        <scheme val="minor"/>
      </rPr>
      <t xml:space="preserve"> المجمعة عن طريق القطاع البلدي في دول مجلس التعاون خلال الفترة 2015-2020م</t>
    </r>
  </si>
  <si>
    <r>
      <t xml:space="preserve">Total Agriculture waste </t>
    </r>
    <r>
      <rPr>
        <b/>
        <sz val="12"/>
        <rFont val="Calibri"/>
        <family val="2"/>
        <scheme val="minor"/>
      </rPr>
      <t>(Non hazardous)</t>
    </r>
    <r>
      <rPr>
        <sz val="12"/>
        <rFont val="Calibri"/>
        <family val="2"/>
        <scheme val="minor"/>
      </rPr>
      <t xml:space="preserve"> collected collected by Municipal Sector  in GCC Countries during 2015-2020</t>
    </r>
  </si>
  <si>
    <r>
      <t xml:space="preserve">Total demolation and construction waste </t>
    </r>
    <r>
      <rPr>
        <b/>
        <sz val="12"/>
        <rFont val="Calibri"/>
        <family val="2"/>
        <scheme val="minor"/>
      </rPr>
      <t>(Non hazardous)</t>
    </r>
    <r>
      <rPr>
        <sz val="12"/>
        <rFont val="Calibri"/>
        <family val="2"/>
        <scheme val="minor"/>
      </rPr>
      <t xml:space="preserve"> collected by Municipal Sector  in GCC Countries during 2015-2020</t>
    </r>
  </si>
  <si>
    <t xml:space="preserve">(2)بيانات أولية قابلة للتعديل في بعض السنوات </t>
  </si>
  <si>
    <t>(2) Preliminary data subject to modification in some years</t>
  </si>
  <si>
    <t>عمان(2)</t>
  </si>
  <si>
    <t xml:space="preserve">(2)Oman </t>
  </si>
  <si>
    <t>الكويت(2)</t>
  </si>
  <si>
    <t xml:space="preserve">(2)Kuwait </t>
  </si>
  <si>
    <t xml:space="preserve">اجمالي مجلس التعاون  </t>
  </si>
  <si>
    <t xml:space="preserve"> Total of GCC</t>
  </si>
  <si>
    <t>عمان (4)</t>
  </si>
  <si>
    <t xml:space="preserve"> (4)Oman</t>
  </si>
  <si>
    <t xml:space="preserve">اجمالي مجلس التعاون (5) </t>
  </si>
  <si>
    <t xml:space="preserve"> (5)Total of GCC </t>
  </si>
  <si>
    <t>(5) The data did not include Qatar State</t>
  </si>
  <si>
    <t xml:space="preserve">(5)لا تشمل بيانات دولة قطر </t>
  </si>
  <si>
    <t xml:space="preserve">(4) بيانات أولية قابلة للتعديل في بعض السنوات </t>
  </si>
  <si>
    <t>(4) Preliminary data subject to modification in some years</t>
  </si>
  <si>
    <t>(3)It includes Jubail Industrial City only</t>
  </si>
  <si>
    <t xml:space="preserve">(3) تشمل بيانات مدينة جبيل الصناعية فقط  </t>
  </si>
  <si>
    <t>(3)البيانات تقديرية للفترة 2015-2017</t>
  </si>
  <si>
    <t xml:space="preserve">(4)بيانات أولية </t>
  </si>
  <si>
    <t>(4) Primary Data</t>
  </si>
  <si>
    <t xml:space="preserve"> قطر (4)</t>
  </si>
  <si>
    <t>Bahrain (2)+(3)</t>
  </si>
  <si>
    <t xml:space="preserve">(5) Total of GCC </t>
  </si>
  <si>
    <t xml:space="preserve"> البحرين(2)+ (3)</t>
  </si>
  <si>
    <r>
      <t xml:space="preserve">إجمالي نفايات الأسر المعيشية </t>
    </r>
    <r>
      <rPr>
        <b/>
        <sz val="12"/>
        <rFont val="Calibri"/>
        <family val="2"/>
        <scheme val="minor"/>
      </rPr>
      <t>(غير الخطرة)</t>
    </r>
    <r>
      <rPr>
        <sz val="12"/>
        <rFont val="Calibri"/>
        <family val="2"/>
        <scheme val="minor"/>
      </rPr>
      <t xml:space="preserve"> المجمعة عن طريق القطاع البلدي في دول مجلس التعاون خلال الفترة 2015-2020م</t>
    </r>
  </si>
  <si>
    <r>
      <t xml:space="preserve">(3)Estimated data </t>
    </r>
    <r>
      <rPr>
        <sz val="10"/>
        <rFont val="Calibri"/>
        <family val="2"/>
        <scheme val="minor"/>
      </rPr>
      <t xml:space="preserve">for </t>
    </r>
    <r>
      <rPr>
        <sz val="10"/>
        <color theme="1"/>
        <rFont val="Calibri"/>
        <family val="2"/>
        <scheme val="minor"/>
      </rPr>
      <t>2015-2017</t>
    </r>
  </si>
  <si>
    <t xml:space="preserve"> (4)Kuwait </t>
  </si>
  <si>
    <t>(2) Recycled waste from (aluminum slag + oil filters + electronic waste + car batteries)</t>
  </si>
  <si>
    <t>(2) النفايات المعاد تدويرها من (بركام ألومنيوم + مرشحات زيوت+ مخلفات إلكترونية+بطاريات سيارات)</t>
  </si>
  <si>
    <r>
      <t>(5)The data did not</t>
    </r>
    <r>
      <rPr>
        <sz val="10"/>
        <rFont val="Calibri"/>
        <family val="2"/>
        <scheme val="minor"/>
      </rPr>
      <t xml:space="preserve"> include Oman</t>
    </r>
    <r>
      <rPr>
        <sz val="10"/>
        <color theme="1"/>
        <rFont val="Calibri"/>
        <family val="2"/>
        <scheme val="minor"/>
      </rPr>
      <t xml:space="preserve"> in 2015</t>
    </r>
  </si>
  <si>
    <t xml:space="preserve">(4)البيانات من عام 2015-2020 لا تشمل  عمان و الكويت </t>
  </si>
  <si>
    <t>(4) The data from 2015-2020 did not include   Oman and the State of Kuwait</t>
  </si>
  <si>
    <r>
      <t xml:space="preserve">إجمالي نفايات قطاع الهدم والتشييد </t>
    </r>
    <r>
      <rPr>
        <b/>
        <sz val="12"/>
        <rFont val="Calibri"/>
        <family val="2"/>
        <scheme val="minor"/>
      </rPr>
      <t xml:space="preserve">(غير الخطرة) </t>
    </r>
    <r>
      <rPr>
        <sz val="12"/>
        <rFont val="Calibri"/>
        <family val="2"/>
        <scheme val="minor"/>
      </rPr>
      <t>المجمعة عن طريق القطاع البلدي في دول مجلس التعاون خلال الفترة 2015-2020م</t>
    </r>
  </si>
  <si>
    <t>(2)البيانات لا تشمل  الدول  (السعودية +عمان 2015-2016) و (عمان 2017-2018)</t>
  </si>
  <si>
    <t>الكويت (2)</t>
  </si>
  <si>
    <t xml:space="preserve">(2) Kuwait </t>
  </si>
  <si>
    <r>
      <t xml:space="preserve">(2) مشروع إعادة تدوير مخلفات </t>
    </r>
    <r>
      <rPr>
        <sz val="10"/>
        <rFont val="Sakkal Majalla"/>
      </rPr>
      <t>الهدم</t>
    </r>
    <r>
      <rPr>
        <sz val="10"/>
        <color rgb="FF000000"/>
        <rFont val="Sakkal Majalla"/>
      </rPr>
      <t xml:space="preserve"> والبناء  </t>
    </r>
  </si>
  <si>
    <t xml:space="preserve">اجمالي مجلس التعاون (3) </t>
  </si>
  <si>
    <t xml:space="preserve"> Total of  (3)GCC </t>
  </si>
  <si>
    <t>(4)البيانات لا تشمل إعادة التدوير  (عمان 2016-2020) و (البحرين 2015-2018)</t>
  </si>
  <si>
    <t>(4)The data did not include recycling (Oman 2016-2020) and (Bahrain 2015-2018)</t>
  </si>
  <si>
    <t xml:space="preserve"> البحرين(4)</t>
  </si>
  <si>
    <t>Bahrain (4)</t>
  </si>
  <si>
    <t>اجمالي مجلس التعاون (3)+(4)</t>
  </si>
  <si>
    <t xml:space="preserve"> Total of (4)+(3)GCC </t>
  </si>
  <si>
    <t xml:space="preserve">(3) (تمثل البيانات مؤسسة حمد الطبية) </t>
  </si>
  <si>
    <t>(5)من عام 2015-2020 البيانات لا تشمل  السعودية</t>
  </si>
  <si>
    <t>(5) From 2015-2020 data did not include KSA</t>
  </si>
  <si>
    <t>(2)البيانات لا تشمل  الدول  (السعودية وقطر2016-2020)</t>
  </si>
  <si>
    <t>(2)The data did not include countries  (KSA and Qatar 2016-2020)</t>
  </si>
  <si>
    <t xml:space="preserve">السعودية  </t>
  </si>
  <si>
    <t>(3)لا تشمل بيانات عمان (2015-2020) و البحرين(2015-2018)</t>
  </si>
  <si>
    <t>(3)  did not include  Oman data (2015-2020) &amp; Bhrain (2015-2018)</t>
  </si>
  <si>
    <t>(2) البيانات  لا تشمل عمان في عام 2015</t>
  </si>
  <si>
    <t>(2) The data did not include Oman in 2015</t>
  </si>
  <si>
    <t xml:space="preserve"> Total of GCC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</si>
</sst>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5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5.5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5.5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3"/>
      <color theme="1"/>
      <name val="GE SS Text Light"/>
      <family val="1"/>
      <charset val="178"/>
    </font>
    <font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2"/>
      <color theme="1"/>
      <name val="GE SS Text Light"/>
      <family val="1"/>
      <charset val="178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GE SS Text Light"/>
      <family val="1"/>
      <charset val="178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990033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FFFFFF"/>
      <name val="Calibri"/>
      <family val="2"/>
      <scheme val="minor"/>
    </font>
    <font>
      <sz val="10"/>
      <name val="Arial"/>
      <family val="2"/>
    </font>
    <font>
      <sz val="24"/>
      <color theme="1"/>
      <name val="GE SS Text Light"/>
      <family val="1"/>
      <charset val="178"/>
    </font>
    <font>
      <sz val="28"/>
      <color theme="1"/>
      <name val="GE SS Text Light"/>
      <family val="1"/>
      <charset val="178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PT Bold Heading"/>
    </font>
    <font>
      <sz val="22"/>
      <color theme="1"/>
      <name val="Arial"/>
      <family val="2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Calibri"/>
      <family val="2"/>
      <scheme val="minor"/>
    </font>
    <font>
      <sz val="10"/>
      <color rgb="FF000000"/>
      <name val="Sakkal Majalla"/>
    </font>
    <font>
      <b/>
      <sz val="11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5"/>
      <name val="Times New Roman"/>
      <family val="1"/>
    </font>
    <font>
      <sz val="11"/>
      <name val="Calibri"/>
      <family val="2"/>
      <scheme val="minor"/>
    </font>
    <font>
      <sz val="14"/>
      <name val="Times New Roman"/>
      <family val="1"/>
    </font>
    <font>
      <sz val="10"/>
      <name val="Calibri"/>
      <family val="2"/>
      <scheme val="minor"/>
    </font>
    <font>
      <sz val="10"/>
      <name val="Sakkal Majalla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7" tint="-0.499984740745262"/>
      </left>
      <right/>
      <top style="medium">
        <color theme="7" tint="-0.499984740745262"/>
      </top>
      <bottom/>
      <diagonal/>
    </border>
    <border>
      <left/>
      <right/>
      <top style="medium">
        <color theme="7" tint="-0.499984740745262"/>
      </top>
      <bottom/>
      <diagonal/>
    </border>
    <border>
      <left/>
      <right style="medium">
        <color theme="7" tint="-0.499984740745262"/>
      </right>
      <top style="medium">
        <color theme="7" tint="-0.499984740745262"/>
      </top>
      <bottom/>
      <diagonal/>
    </border>
    <border>
      <left style="medium">
        <color theme="7" tint="-0.499984740745262"/>
      </left>
      <right/>
      <top/>
      <bottom/>
      <diagonal/>
    </border>
    <border>
      <left/>
      <right style="medium">
        <color theme="7" tint="-0.499984740745262"/>
      </right>
      <top/>
      <bottom/>
      <diagonal/>
    </border>
    <border>
      <left style="thin">
        <color theme="0"/>
      </left>
      <right style="medium">
        <color theme="7" tint="-0.499984740745262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indexed="64"/>
      </left>
      <right style="medium">
        <color theme="7" tint="-0.499984740745262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7" tint="-0.499984740745262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theme="7" tint="-0.499984740745262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theme="7" tint="-0.499984740745262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theme="7" tint="-0.499984740745262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/>
      <diagonal/>
    </border>
    <border>
      <left style="medium">
        <color rgb="FFFFFFFF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3" fillId="9" borderId="0" applyNumberFormat="0" applyBorder="0" applyAlignment="0" applyProtection="0"/>
    <xf numFmtId="0" fontId="32" fillId="0" borderId="0"/>
    <xf numFmtId="0" fontId="32" fillId="0" borderId="0"/>
    <xf numFmtId="0" fontId="48" fillId="0" borderId="0" applyNumberFormat="0" applyFill="0" applyBorder="0" applyAlignment="0" applyProtection="0"/>
  </cellStyleXfs>
  <cellXfs count="202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3" fontId="0" fillId="2" borderId="2" xfId="0" applyNumberForma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0" xfId="0" applyAlignment="1">
      <alignment horizontal="center" vertical="center"/>
    </xf>
    <xf numFmtId="0" fontId="0" fillId="7" borderId="0" xfId="0" applyFill="1"/>
    <xf numFmtId="0" fontId="6" fillId="0" borderId="2" xfId="0" applyFont="1" applyBorder="1" applyAlignment="1">
      <alignment horizontal="center" vertical="center" wrapText="1"/>
    </xf>
    <xf numFmtId="0" fontId="0" fillId="7" borderId="0" xfId="0" applyFill="1" applyBorder="1"/>
    <xf numFmtId="0" fontId="3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0" fillId="7" borderId="8" xfId="0" applyFill="1" applyBorder="1"/>
    <xf numFmtId="0" fontId="0" fillId="7" borderId="9" xfId="0" applyFill="1" applyBorder="1"/>
    <xf numFmtId="0" fontId="0" fillId="7" borderId="18" xfId="0" applyFill="1" applyBorder="1"/>
    <xf numFmtId="0" fontId="0" fillId="7" borderId="19" xfId="0" applyFill="1" applyBorder="1"/>
    <xf numFmtId="0" fontId="0" fillId="7" borderId="20" xfId="0" applyFill="1" applyBorder="1"/>
    <xf numFmtId="0" fontId="0" fillId="6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9" fontId="0" fillId="2" borderId="2" xfId="0" applyNumberFormat="1" applyFill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0" fillId="2" borderId="2" xfId="0" applyNumberFormat="1" applyFont="1" applyFill="1" applyBorder="1" applyAlignment="1">
      <alignment horizontal="center" vertical="center"/>
    </xf>
    <xf numFmtId="9" fontId="10" fillId="0" borderId="2" xfId="0" applyNumberFormat="1" applyFont="1" applyBorder="1" applyAlignment="1">
      <alignment horizontal="center" vertical="center"/>
    </xf>
    <xf numFmtId="9" fontId="1" fillId="2" borderId="2" xfId="0" applyNumberFormat="1" applyFont="1" applyFill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3" fontId="11" fillId="2" borderId="2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/>
    </xf>
    <xf numFmtId="3" fontId="4" fillId="8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center" vertical="center"/>
    </xf>
    <xf numFmtId="9" fontId="4" fillId="4" borderId="1" xfId="0" applyNumberFormat="1" applyFont="1" applyFill="1" applyBorder="1" applyAlignment="1">
      <alignment horizontal="center" vertical="center"/>
    </xf>
    <xf numFmtId="9" fontId="5" fillId="4" borderId="1" xfId="0" applyNumberFormat="1" applyFont="1" applyFill="1" applyBorder="1" applyAlignment="1">
      <alignment horizontal="center" vertical="center"/>
    </xf>
    <xf numFmtId="9" fontId="4" fillId="8" borderId="1" xfId="0" applyNumberFormat="1" applyFont="1" applyFill="1" applyBorder="1" applyAlignment="1">
      <alignment horizontal="center" vertical="center"/>
    </xf>
    <xf numFmtId="9" fontId="5" fillId="8" borderId="1" xfId="0" applyNumberFormat="1" applyFont="1" applyFill="1" applyBorder="1" applyAlignment="1">
      <alignment horizontal="center" vertical="center"/>
    </xf>
    <xf numFmtId="0" fontId="4" fillId="8" borderId="16" xfId="0" applyFont="1" applyFill="1" applyBorder="1" applyAlignment="1">
      <alignment horizontal="center" vertical="center"/>
    </xf>
    <xf numFmtId="0" fontId="4" fillId="8" borderId="17" xfId="0" applyFont="1" applyFill="1" applyBorder="1" applyAlignment="1">
      <alignment horizontal="center" vertical="center"/>
    </xf>
    <xf numFmtId="9" fontId="0" fillId="0" borderId="0" xfId="0" applyNumberFormat="1"/>
    <xf numFmtId="1" fontId="0" fillId="0" borderId="0" xfId="0" applyNumberFormat="1" applyAlignment="1">
      <alignment horizontal="center" vertical="center"/>
    </xf>
    <xf numFmtId="0" fontId="20" fillId="0" borderId="8" xfId="0" applyFont="1" applyBorder="1" applyAlignment="1">
      <alignment horizontal="center" vertical="center" readingOrder="2"/>
    </xf>
    <xf numFmtId="0" fontId="15" fillId="0" borderId="8" xfId="0" applyFont="1" applyBorder="1" applyAlignment="1">
      <alignment horizontal="center" vertical="center" readingOrder="2"/>
    </xf>
    <xf numFmtId="0" fontId="1" fillId="7" borderId="19" xfId="0" applyFont="1" applyFill="1" applyBorder="1" applyAlignment="1">
      <alignment horizontal="center" vertical="center"/>
    </xf>
    <xf numFmtId="1" fontId="0" fillId="0" borderId="0" xfId="0" applyNumberFormat="1"/>
    <xf numFmtId="9" fontId="19" fillId="8" borderId="1" xfId="0" applyNumberFormat="1" applyFont="1" applyFill="1" applyBorder="1" applyAlignment="1">
      <alignment horizontal="center" vertical="center"/>
    </xf>
    <xf numFmtId="9" fontId="19" fillId="4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22" fillId="9" borderId="2" xfId="1" applyNumberFormat="1" applyFont="1" applyBorder="1" applyAlignment="1">
      <alignment horizontal="center" vertical="center"/>
    </xf>
    <xf numFmtId="3" fontId="24" fillId="0" borderId="2" xfId="0" applyNumberFormat="1" applyFont="1" applyBorder="1" applyAlignment="1">
      <alignment horizontal="center" vertical="center"/>
    </xf>
    <xf numFmtId="3" fontId="5" fillId="8" borderId="0" xfId="0" applyNumberFormat="1" applyFont="1" applyFill="1" applyBorder="1" applyAlignment="1">
      <alignment horizontal="center" vertical="center"/>
    </xf>
    <xf numFmtId="3" fontId="24" fillId="7" borderId="2" xfId="1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3" fontId="25" fillId="4" borderId="1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6" fillId="0" borderId="28" xfId="0" applyFont="1" applyBorder="1" applyAlignment="1">
      <alignment horizontal="center" vertical="center" wrapText="1"/>
    </xf>
    <xf numFmtId="0" fontId="29" fillId="0" borderId="0" xfId="0" applyFont="1"/>
    <xf numFmtId="0" fontId="27" fillId="0" borderId="0" xfId="0" applyFont="1"/>
    <xf numFmtId="0" fontId="38" fillId="7" borderId="0" xfId="0" applyFont="1" applyFill="1" applyAlignment="1">
      <alignment vertical="center"/>
    </xf>
    <xf numFmtId="0" fontId="40" fillId="7" borderId="0" xfId="0" applyFont="1" applyFill="1" applyAlignment="1">
      <alignment vertical="center"/>
    </xf>
    <xf numFmtId="0" fontId="39" fillId="7" borderId="0" xfId="0" applyFont="1" applyFill="1" applyAlignment="1">
      <alignment vertical="center"/>
    </xf>
    <xf numFmtId="0" fontId="33" fillId="7" borderId="0" xfId="0" applyFont="1" applyFill="1" applyAlignment="1">
      <alignment horizontal="center" vertical="center" readingOrder="2"/>
    </xf>
    <xf numFmtId="0" fontId="34" fillId="7" borderId="0" xfId="0" applyFont="1" applyFill="1" applyAlignment="1">
      <alignment horizontal="center" vertical="center" readingOrder="2"/>
    </xf>
    <xf numFmtId="1" fontId="29" fillId="0" borderId="4" xfId="0" applyNumberFormat="1" applyFont="1" applyFill="1" applyBorder="1" applyAlignment="1">
      <alignment horizontal="center" vertical="center"/>
    </xf>
    <xf numFmtId="1" fontId="29" fillId="0" borderId="21" xfId="0" applyNumberFormat="1" applyFont="1" applyFill="1" applyBorder="1" applyAlignment="1">
      <alignment horizontal="center" vertical="center"/>
    </xf>
    <xf numFmtId="1" fontId="29" fillId="0" borderId="22" xfId="0" applyNumberFormat="1" applyFont="1" applyFill="1" applyBorder="1" applyAlignment="1">
      <alignment horizontal="center" vertical="center"/>
    </xf>
    <xf numFmtId="0" fontId="0" fillId="0" borderId="0" xfId="0"/>
    <xf numFmtId="0" fontId="49" fillId="0" borderId="28" xfId="0" applyFont="1" applyBorder="1" applyAlignment="1">
      <alignment horizontal="right" vertical="center" indent="1"/>
    </xf>
    <xf numFmtId="0" fontId="50" fillId="0" borderId="29" xfId="4" applyFont="1" applyFill="1" applyBorder="1" applyAlignment="1">
      <alignment vertical="center" wrapText="1"/>
    </xf>
    <xf numFmtId="0" fontId="50" fillId="0" borderId="29" xfId="4" applyNumberFormat="1" applyFont="1" applyFill="1" applyBorder="1" applyAlignment="1">
      <alignment vertical="center" wrapText="1"/>
    </xf>
    <xf numFmtId="0" fontId="51" fillId="0" borderId="28" xfId="0" applyFont="1" applyBorder="1" applyAlignment="1">
      <alignment horizontal="left" vertical="center" indent="1"/>
    </xf>
    <xf numFmtId="0" fontId="50" fillId="0" borderId="26" xfId="4" applyFont="1" applyFill="1" applyBorder="1" applyAlignment="1">
      <alignment horizontal="justify" vertical="distributed" wrapText="1"/>
    </xf>
    <xf numFmtId="0" fontId="50" fillId="0" borderId="2" xfId="4" applyFont="1" applyFill="1" applyBorder="1" applyAlignment="1">
      <alignment horizontal="justify" vertical="distributed" wrapText="1"/>
    </xf>
    <xf numFmtId="0" fontId="50" fillId="0" borderId="2" xfId="4" applyFont="1" applyBorder="1" applyAlignment="1">
      <alignment horizontal="left" vertical="center" wrapText="1"/>
    </xf>
    <xf numFmtId="0" fontId="43" fillId="7" borderId="24" xfId="0" applyFont="1" applyFill="1" applyBorder="1" applyAlignment="1">
      <alignment horizontal="right" vertical="center" wrapText="1" readingOrder="2"/>
    </xf>
    <xf numFmtId="0" fontId="31" fillId="11" borderId="37" xfId="0" applyFont="1" applyFill="1" applyBorder="1" applyAlignment="1">
      <alignment horizontal="center" vertical="center" wrapText="1" readingOrder="1"/>
    </xf>
    <xf numFmtId="0" fontId="31" fillId="11" borderId="37" xfId="0" applyFont="1" applyFill="1" applyBorder="1" applyAlignment="1">
      <alignment horizontal="center" vertical="center" wrapText="1" readingOrder="2"/>
    </xf>
    <xf numFmtId="1" fontId="44" fillId="10" borderId="45" xfId="0" applyNumberFormat="1" applyFont="1" applyFill="1" applyBorder="1" applyAlignment="1">
      <alignment horizontal="center" vertical="center"/>
    </xf>
    <xf numFmtId="0" fontId="1" fillId="10" borderId="46" xfId="0" applyNumberFormat="1" applyFont="1" applyFill="1" applyBorder="1" applyAlignment="1">
      <alignment horizontal="center" vertical="center"/>
    </xf>
    <xf numFmtId="1" fontId="1" fillId="12" borderId="47" xfId="0" applyNumberFormat="1" applyFont="1" applyFill="1" applyBorder="1" applyAlignment="1">
      <alignment horizontal="center" vertical="center"/>
    </xf>
    <xf numFmtId="0" fontId="1" fillId="12" borderId="48" xfId="0" applyNumberFormat="1" applyFont="1" applyFill="1" applyBorder="1" applyAlignment="1">
      <alignment horizontal="center" vertical="center"/>
    </xf>
    <xf numFmtId="1" fontId="44" fillId="10" borderId="47" xfId="0" applyNumberFormat="1" applyFont="1" applyFill="1" applyBorder="1" applyAlignment="1">
      <alignment horizontal="center" vertical="center"/>
    </xf>
    <xf numFmtId="0" fontId="1" fillId="10" borderId="48" xfId="0" applyNumberFormat="1" applyFont="1" applyFill="1" applyBorder="1" applyAlignment="1">
      <alignment horizontal="center" vertical="center"/>
    </xf>
    <xf numFmtId="1" fontId="44" fillId="12" borderId="47" xfId="0" applyNumberFormat="1" applyFont="1" applyFill="1" applyBorder="1" applyAlignment="1">
      <alignment horizontal="center" vertical="center"/>
    </xf>
    <xf numFmtId="1" fontId="44" fillId="12" borderId="49" xfId="0" applyNumberFormat="1" applyFont="1" applyFill="1" applyBorder="1" applyAlignment="1">
      <alignment horizontal="center" vertical="center"/>
    </xf>
    <xf numFmtId="0" fontId="1" fillId="12" borderId="50" xfId="0" applyNumberFormat="1" applyFont="1" applyFill="1" applyBorder="1" applyAlignment="1">
      <alignment horizontal="center" vertical="center"/>
    </xf>
    <xf numFmtId="0" fontId="30" fillId="11" borderId="52" xfId="0" applyFont="1" applyFill="1" applyBorder="1" applyAlignment="1">
      <alignment horizontal="center" vertical="center" wrapText="1" readingOrder="2"/>
    </xf>
    <xf numFmtId="1" fontId="0" fillId="10" borderId="40" xfId="0" applyNumberFormat="1" applyFont="1" applyFill="1" applyBorder="1" applyAlignment="1">
      <alignment horizontal="center" vertical="center"/>
    </xf>
    <xf numFmtId="1" fontId="0" fillId="12" borderId="17" xfId="0" applyNumberFormat="1" applyFont="1" applyFill="1" applyBorder="1" applyAlignment="1">
      <alignment horizontal="center" vertical="center"/>
    </xf>
    <xf numFmtId="1" fontId="0" fillId="10" borderId="17" xfId="0" applyNumberFormat="1" applyFont="1" applyFill="1" applyBorder="1" applyAlignment="1">
      <alignment horizontal="center" vertical="center"/>
    </xf>
    <xf numFmtId="1" fontId="54" fillId="12" borderId="44" xfId="0" applyNumberFormat="1" applyFont="1" applyFill="1" applyBorder="1" applyAlignment="1">
      <alignment horizontal="center" vertical="center"/>
    </xf>
    <xf numFmtId="1" fontId="0" fillId="10" borderId="39" xfId="0" applyNumberFormat="1" applyFont="1" applyFill="1" applyBorder="1" applyAlignment="1">
      <alignment horizontal="center" vertical="center"/>
    </xf>
    <xf numFmtId="1" fontId="0" fillId="12" borderId="35" xfId="0" applyNumberFormat="1" applyFont="1" applyFill="1" applyBorder="1" applyAlignment="1">
      <alignment horizontal="center" vertical="center"/>
    </xf>
    <xf numFmtId="1" fontId="0" fillId="10" borderId="35" xfId="0" applyNumberFormat="1" applyFont="1" applyFill="1" applyBorder="1" applyAlignment="1">
      <alignment horizontal="center" vertical="center"/>
    </xf>
    <xf numFmtId="1" fontId="54" fillId="10" borderId="35" xfId="0" applyNumberFormat="1" applyFont="1" applyFill="1" applyBorder="1" applyAlignment="1">
      <alignment horizontal="center" vertical="center"/>
    </xf>
    <xf numFmtId="1" fontId="0" fillId="12" borderId="43" xfId="0" applyNumberFormat="1" applyFont="1" applyFill="1" applyBorder="1" applyAlignment="1">
      <alignment horizontal="center" vertical="center"/>
    </xf>
    <xf numFmtId="1" fontId="54" fillId="12" borderId="43" xfId="0" applyNumberFormat="1" applyFont="1" applyFill="1" applyBorder="1" applyAlignment="1">
      <alignment horizontal="center" vertical="center"/>
    </xf>
    <xf numFmtId="1" fontId="1" fillId="10" borderId="38" xfId="0" applyNumberFormat="1" applyFont="1" applyFill="1" applyBorder="1" applyAlignment="1">
      <alignment horizontal="center" vertical="center"/>
    </xf>
    <xf numFmtId="1" fontId="1" fillId="12" borderId="41" xfId="0" applyNumberFormat="1" applyFont="1" applyFill="1" applyBorder="1" applyAlignment="1">
      <alignment horizontal="center" vertical="center"/>
    </xf>
    <xf numFmtId="1" fontId="1" fillId="10" borderId="41" xfId="0" applyNumberFormat="1" applyFont="1" applyFill="1" applyBorder="1" applyAlignment="1">
      <alignment horizontal="center" vertical="center"/>
    </xf>
    <xf numFmtId="1" fontId="1" fillId="12" borderId="42" xfId="0" applyNumberFormat="1" applyFont="1" applyFill="1" applyBorder="1" applyAlignment="1">
      <alignment horizontal="center" vertical="center"/>
    </xf>
    <xf numFmtId="1" fontId="54" fillId="12" borderId="35" xfId="0" applyNumberFormat="1" applyFont="1" applyFill="1" applyBorder="1" applyAlignment="1">
      <alignment horizontal="center" vertical="center"/>
    </xf>
    <xf numFmtId="165" fontId="0" fillId="0" borderId="0" xfId="0" applyNumberFormat="1"/>
    <xf numFmtId="1" fontId="55" fillId="10" borderId="35" xfId="0" applyNumberFormat="1" applyFont="1" applyFill="1" applyBorder="1" applyAlignment="1">
      <alignment horizontal="center" vertical="center"/>
    </xf>
    <xf numFmtId="1" fontId="55" fillId="12" borderId="43" xfId="0" applyNumberFormat="1" applyFont="1" applyFill="1" applyBorder="1" applyAlignment="1">
      <alignment horizontal="center" vertical="center"/>
    </xf>
    <xf numFmtId="1" fontId="1" fillId="12" borderId="43" xfId="0" applyNumberFormat="1" applyFont="1" applyFill="1" applyBorder="1" applyAlignment="1">
      <alignment horizontal="center" vertical="center"/>
    </xf>
    <xf numFmtId="0" fontId="33" fillId="7" borderId="0" xfId="0" applyFont="1" applyFill="1" applyAlignment="1">
      <alignment horizontal="center" vertical="center" readingOrder="2"/>
    </xf>
    <xf numFmtId="0" fontId="36" fillId="7" borderId="0" xfId="0" applyFont="1" applyFill="1" applyAlignment="1">
      <alignment horizontal="center" vertical="center" wrapText="1" readingOrder="1"/>
    </xf>
    <xf numFmtId="0" fontId="35" fillId="7" borderId="0" xfId="0" applyFont="1" applyFill="1" applyAlignment="1">
      <alignment horizontal="center" vertical="center" wrapText="1" readingOrder="1"/>
    </xf>
    <xf numFmtId="0" fontId="17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vertical="center"/>
    </xf>
    <xf numFmtId="0" fontId="5" fillId="7" borderId="0" xfId="0" applyFont="1" applyFill="1" applyAlignment="1">
      <alignment horizontal="left" vertical="top" wrapText="1"/>
    </xf>
    <xf numFmtId="0" fontId="43" fillId="7" borderId="24" xfId="0" applyFont="1" applyFill="1" applyBorder="1" applyAlignment="1">
      <alignment horizontal="right" vertical="center" wrapText="1" readingOrder="2"/>
    </xf>
    <xf numFmtId="0" fontId="43" fillId="7" borderId="0" xfId="0" applyFont="1" applyFill="1" applyBorder="1" applyAlignment="1">
      <alignment horizontal="right" vertical="center" wrapText="1" readingOrder="2"/>
    </xf>
    <xf numFmtId="0" fontId="15" fillId="7" borderId="30" xfId="0" applyFont="1" applyFill="1" applyBorder="1" applyAlignment="1">
      <alignment horizontal="center" vertical="center"/>
    </xf>
    <xf numFmtId="0" fontId="15" fillId="7" borderId="31" xfId="0" applyFont="1" applyFill="1" applyBorder="1" applyAlignment="1">
      <alignment horizontal="center" vertical="center"/>
    </xf>
    <xf numFmtId="0" fontId="15" fillId="7" borderId="32" xfId="0" applyFont="1" applyFill="1" applyBorder="1" applyAlignment="1">
      <alignment horizontal="center" vertical="center"/>
    </xf>
    <xf numFmtId="0" fontId="30" fillId="11" borderId="53" xfId="0" applyFont="1" applyFill="1" applyBorder="1" applyAlignment="1">
      <alignment horizontal="center" vertical="center" wrapText="1" readingOrder="2"/>
    </xf>
    <xf numFmtId="0" fontId="30" fillId="11" borderId="55" xfId="0" applyFont="1" applyFill="1" applyBorder="1" applyAlignment="1">
      <alignment horizontal="center" vertical="center" wrapText="1" readingOrder="2"/>
    </xf>
    <xf numFmtId="0" fontId="30" fillId="11" borderId="51" xfId="0" applyFont="1" applyFill="1" applyBorder="1" applyAlignment="1">
      <alignment horizontal="center" vertical="center" wrapText="1" readingOrder="2"/>
    </xf>
    <xf numFmtId="0" fontId="30" fillId="11" borderId="54" xfId="0" applyFont="1" applyFill="1" applyBorder="1" applyAlignment="1">
      <alignment horizontal="center" vertical="center" wrapText="1" readingOrder="2"/>
    </xf>
    <xf numFmtId="0" fontId="18" fillId="7" borderId="33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0" fontId="18" fillId="7" borderId="34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right"/>
    </xf>
    <xf numFmtId="0" fontId="4" fillId="7" borderId="34" xfId="0" applyFont="1" applyFill="1" applyBorder="1" applyAlignment="1">
      <alignment horizontal="right"/>
    </xf>
    <xf numFmtId="0" fontId="4" fillId="7" borderId="33" xfId="0" applyFont="1" applyFill="1" applyBorder="1" applyAlignment="1">
      <alignment horizontal="left" vertical="center"/>
    </xf>
    <xf numFmtId="0" fontId="4" fillId="7" borderId="0" xfId="0" applyFont="1" applyFill="1" applyBorder="1" applyAlignment="1">
      <alignment horizontal="left" vertical="center"/>
    </xf>
    <xf numFmtId="0" fontId="30" fillId="11" borderId="56" xfId="0" applyFont="1" applyFill="1" applyBorder="1" applyAlignment="1">
      <alignment horizontal="center" vertical="center" wrapText="1" readingOrder="2"/>
    </xf>
    <xf numFmtId="0" fontId="30" fillId="11" borderId="57" xfId="0" applyFont="1" applyFill="1" applyBorder="1" applyAlignment="1">
      <alignment horizontal="center" vertical="center" wrapText="1" readingOrder="2"/>
    </xf>
    <xf numFmtId="0" fontId="30" fillId="11" borderId="58" xfId="0" applyFont="1" applyFill="1" applyBorder="1" applyAlignment="1">
      <alignment horizontal="center" vertical="center" wrapText="1" readingOrder="2"/>
    </xf>
    <xf numFmtId="0" fontId="15" fillId="7" borderId="0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/>
    </xf>
    <xf numFmtId="0" fontId="18" fillId="7" borderId="9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right"/>
    </xf>
    <xf numFmtId="0" fontId="4" fillId="7" borderId="11" xfId="0" applyFont="1" applyFill="1" applyBorder="1" applyAlignment="1">
      <alignment horizontal="right"/>
    </xf>
    <xf numFmtId="0" fontId="43" fillId="7" borderId="36" xfId="0" applyFont="1" applyFill="1" applyBorder="1" applyAlignment="1">
      <alignment horizontal="right" vertical="center" wrapText="1" readingOrder="2"/>
    </xf>
    <xf numFmtId="0" fontId="42" fillId="7" borderId="0" xfId="0" applyFont="1" applyFill="1" applyAlignment="1">
      <alignment horizontal="center" vertical="center" wrapText="1"/>
    </xf>
    <xf numFmtId="0" fontId="42" fillId="7" borderId="9" xfId="0" applyFont="1" applyFill="1" applyBorder="1" applyAlignment="1">
      <alignment horizontal="center" vertical="center" wrapText="1"/>
    </xf>
    <xf numFmtId="0" fontId="52" fillId="7" borderId="0" xfId="0" applyFont="1" applyFill="1" applyAlignment="1">
      <alignment horizontal="left" vertical="top" wrapText="1"/>
    </xf>
    <xf numFmtId="0" fontId="53" fillId="7" borderId="24" xfId="0" applyFont="1" applyFill="1" applyBorder="1" applyAlignment="1">
      <alignment horizontal="right" vertical="center" wrapText="1" readingOrder="2"/>
    </xf>
    <xf numFmtId="0" fontId="42" fillId="0" borderId="0" xfId="0" applyFont="1" applyFill="1" applyAlignment="1">
      <alignment horizontal="center" vertical="center" wrapText="1"/>
    </xf>
    <xf numFmtId="0" fontId="42" fillId="0" borderId="9" xfId="0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 wrapText="1" readingOrder="2"/>
    </xf>
    <xf numFmtId="0" fontId="14" fillId="7" borderId="0" xfId="0" applyFont="1" applyFill="1" applyBorder="1" applyAlignment="1">
      <alignment horizontal="center" vertical="center" wrapText="1" readingOrder="2"/>
    </xf>
    <xf numFmtId="0" fontId="14" fillId="7" borderId="9" xfId="0" applyFont="1" applyFill="1" applyBorder="1" applyAlignment="1">
      <alignment horizontal="center" vertical="center" wrapText="1" readingOrder="2"/>
    </xf>
    <xf numFmtId="0" fontId="15" fillId="7" borderId="8" xfId="0" applyFont="1" applyFill="1" applyBorder="1" applyAlignment="1">
      <alignment horizontal="center" vertical="center" wrapText="1" readingOrder="2"/>
    </xf>
    <xf numFmtId="0" fontId="15" fillId="7" borderId="0" xfId="0" applyFont="1" applyFill="1" applyBorder="1" applyAlignment="1">
      <alignment horizontal="center" vertical="center" wrapText="1" readingOrder="2"/>
    </xf>
    <xf numFmtId="0" fontId="15" fillId="7" borderId="9" xfId="0" applyFont="1" applyFill="1" applyBorder="1" applyAlignment="1">
      <alignment horizontal="center" vertical="center" wrapText="1" readingOrder="2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 wrapText="1" readingOrder="2"/>
    </xf>
    <xf numFmtId="0" fontId="14" fillId="7" borderId="6" xfId="0" applyFont="1" applyFill="1" applyBorder="1" applyAlignment="1">
      <alignment horizontal="center" vertical="center" wrapText="1" readingOrder="2"/>
    </xf>
    <xf numFmtId="0" fontId="14" fillId="7" borderId="7" xfId="0" applyFont="1" applyFill="1" applyBorder="1" applyAlignment="1">
      <alignment horizontal="center" vertical="center" wrapText="1" readingOrder="2"/>
    </xf>
    <xf numFmtId="0" fontId="2" fillId="5" borderId="0" xfId="0" applyFont="1" applyFill="1" applyAlignment="1">
      <alignment horizontal="center" vertical="center" wrapText="1"/>
    </xf>
    <xf numFmtId="0" fontId="8" fillId="7" borderId="10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right"/>
    </xf>
    <xf numFmtId="0" fontId="8" fillId="7" borderId="11" xfId="0" applyFont="1" applyFill="1" applyBorder="1" applyAlignment="1">
      <alignment horizontal="right"/>
    </xf>
    <xf numFmtId="0" fontId="0" fillId="0" borderId="4" xfId="0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wrapText="1"/>
    </xf>
    <xf numFmtId="0" fontId="15" fillId="7" borderId="0" xfId="0" applyFont="1" applyFill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readingOrder="2"/>
    </xf>
    <xf numFmtId="0" fontId="21" fillId="7" borderId="25" xfId="0" applyFont="1" applyFill="1" applyBorder="1" applyAlignment="1">
      <alignment horizontal="center" vertical="center" readingOrder="2"/>
    </xf>
    <xf numFmtId="0" fontId="15" fillId="7" borderId="0" xfId="0" applyFont="1" applyFill="1" applyAlignment="1">
      <alignment horizontal="center" vertical="center" readingOrder="2"/>
    </xf>
    <xf numFmtId="0" fontId="15" fillId="7" borderId="9" xfId="0" applyFont="1" applyFill="1" applyBorder="1" applyAlignment="1">
      <alignment horizontal="center" vertical="center" readingOrder="2"/>
    </xf>
    <xf numFmtId="0" fontId="14" fillId="7" borderId="5" xfId="0" applyFont="1" applyFill="1" applyBorder="1" applyAlignment="1">
      <alignment horizontal="center" vertical="center" readingOrder="2"/>
    </xf>
    <xf numFmtId="0" fontId="14" fillId="7" borderId="6" xfId="0" applyFont="1" applyFill="1" applyBorder="1" applyAlignment="1">
      <alignment horizontal="center" vertical="center" readingOrder="2"/>
    </xf>
    <xf numFmtId="0" fontId="14" fillId="7" borderId="7" xfId="0" applyFont="1" applyFill="1" applyBorder="1" applyAlignment="1">
      <alignment horizontal="center" vertical="center" readingOrder="2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43" fillId="7" borderId="24" xfId="0" applyFont="1" applyFill="1" applyBorder="1" applyAlignment="1">
      <alignment horizontal="right" vertical="top" wrapText="1" readingOrder="2"/>
    </xf>
    <xf numFmtId="0" fontId="15" fillId="7" borderId="8" xfId="0" applyFont="1" applyFill="1" applyBorder="1" applyAlignment="1">
      <alignment horizontal="center" vertical="center" readingOrder="2"/>
    </xf>
    <xf numFmtId="0" fontId="15" fillId="7" borderId="0" xfId="0" applyFont="1" applyFill="1" applyBorder="1" applyAlignment="1">
      <alignment horizontal="center" vertical="center" readingOrder="2"/>
    </xf>
    <xf numFmtId="0" fontId="14" fillId="7" borderId="0" xfId="0" applyFont="1" applyFill="1" applyAlignment="1">
      <alignment horizontal="center" vertical="center" wrapText="1" readingOrder="2"/>
    </xf>
    <xf numFmtId="0" fontId="15" fillId="7" borderId="0" xfId="0" applyFont="1" applyFill="1" applyAlignment="1">
      <alignment horizontal="center" vertical="center" wrapText="1" readingOrder="2"/>
    </xf>
  </cellXfs>
  <cellStyles count="5">
    <cellStyle name="60% - Accent6" xfId="1" builtinId="52"/>
    <cellStyle name="Hyperlink" xfId="4" builtinId="8"/>
    <cellStyle name="Normal" xfId="0" builtinId="0"/>
    <cellStyle name="Normal 2" xfId="2"/>
    <cellStyle name="Normal 8" xfId="3"/>
  </cellStyles>
  <dxfs count="0"/>
  <tableStyles count="0" defaultTableStyle="TableStyleMedium2" defaultPivotStyle="PivotStyleLight16"/>
  <colors>
    <mruColors>
      <color rgb="FFCC9900"/>
      <color rgb="FFEDEDED"/>
      <color rgb="FFB3CFB5"/>
      <color rgb="FFD9DADB"/>
      <color rgb="FF990033"/>
      <color rgb="FF99CCFF"/>
      <color rgb="FFC88B9A"/>
      <color rgb="FFB1B3B4"/>
      <color rgb="FFE3A599"/>
      <color rgb="FFAFD4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75044128255894E-2"/>
          <c:y val="5.2009456264775412E-2"/>
          <c:w val="0.84120683744941238"/>
          <c:h val="0.6680932968485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PCWWCS!$P$12</c:f>
              <c:strCache>
                <c:ptCount val="1"/>
                <c:pt idx="0">
                  <c:v>قطر Qatar </c:v>
                </c:pt>
              </c:strCache>
            </c:strRef>
          </c:tx>
          <c:spPr>
            <a:solidFill>
              <a:srgbClr val="C88B9A"/>
            </a:solidFill>
            <a:ln>
              <a:solidFill>
                <a:srgbClr val="C88B9A"/>
              </a:solidFill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PCWWCS!$O$13:$O$24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PCWWCS!$P$13:$P$24</c:f>
              <c:numCache>
                <c:formatCode>0%</c:formatCode>
                <c:ptCount val="12"/>
                <c:pt idx="1">
                  <c:v>0.68</c:v>
                </c:pt>
                <c:pt idx="7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A-4F41-AD22-1DADB5A6EEF7}"/>
            </c:ext>
          </c:extLst>
        </c:ser>
        <c:ser>
          <c:idx val="1"/>
          <c:order val="1"/>
          <c:tx>
            <c:strRef>
              <c:f>PCWWCS!$Q$12</c:f>
              <c:strCache>
                <c:ptCount val="1"/>
                <c:pt idx="0">
                  <c:v> السعودية KSA</c:v>
                </c:pt>
              </c:strCache>
            </c:strRef>
          </c:tx>
          <c:spPr>
            <a:solidFill>
              <a:srgbClr val="B3CFB5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PCWWCS!$O$13:$O$24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PCWWCS!$Q$13:$Q$24</c:f>
              <c:numCache>
                <c:formatCode>0%</c:formatCode>
                <c:ptCount val="12"/>
                <c:pt idx="0">
                  <c:v>0.97</c:v>
                </c:pt>
                <c:pt idx="1">
                  <c:v>0.97</c:v>
                </c:pt>
                <c:pt idx="2">
                  <c:v>0.98</c:v>
                </c:pt>
                <c:pt idx="3">
                  <c:v>0.98</c:v>
                </c:pt>
                <c:pt idx="4">
                  <c:v>0.98</c:v>
                </c:pt>
                <c:pt idx="5">
                  <c:v>0.98</c:v>
                </c:pt>
                <c:pt idx="6">
                  <c:v>0.98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A-4F41-AD22-1DADB5A6EEF7}"/>
            </c:ext>
          </c:extLst>
        </c:ser>
        <c:ser>
          <c:idx val="2"/>
          <c:order val="2"/>
          <c:tx>
            <c:strRef>
              <c:f>PCWWCS!$R$12</c:f>
              <c:strCache>
                <c:ptCount val="1"/>
                <c:pt idx="0">
                  <c:v> البحرين Bahrain </c:v>
                </c:pt>
              </c:strCache>
            </c:strRef>
          </c:tx>
          <c:spPr>
            <a:solidFill>
              <a:srgbClr val="E3A599"/>
            </a:solidFill>
            <a:ln>
              <a:solidFill>
                <a:srgbClr val="E3A599"/>
              </a:solidFill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PCWWCS!$O$13:$O$24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PCWWCS!$R$13:$R$24</c:f>
              <c:numCache>
                <c:formatCode>0%</c:formatCode>
                <c:ptCount val="12"/>
                <c:pt idx="0">
                  <c:v>0.79</c:v>
                </c:pt>
                <c:pt idx="1">
                  <c:v>0.83</c:v>
                </c:pt>
                <c:pt idx="2">
                  <c:v>0.86</c:v>
                </c:pt>
                <c:pt idx="3">
                  <c:v>0.87</c:v>
                </c:pt>
                <c:pt idx="4">
                  <c:v>0.79</c:v>
                </c:pt>
                <c:pt idx="5">
                  <c:v>0.76</c:v>
                </c:pt>
                <c:pt idx="6">
                  <c:v>0.77</c:v>
                </c:pt>
                <c:pt idx="7">
                  <c:v>0.81</c:v>
                </c:pt>
                <c:pt idx="8">
                  <c:v>0.88</c:v>
                </c:pt>
                <c:pt idx="9">
                  <c:v>0.87</c:v>
                </c:pt>
                <c:pt idx="10">
                  <c:v>0.87</c:v>
                </c:pt>
                <c:pt idx="1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A-4F41-AD22-1DADB5A6E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30678992"/>
        <c:axId val="-1930685520"/>
      </c:barChart>
      <c:catAx>
        <c:axId val="-193067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85520"/>
        <c:crosses val="autoZero"/>
        <c:auto val="1"/>
        <c:lblAlgn val="ctr"/>
        <c:lblOffset val="100"/>
        <c:noMultiLvlLbl val="0"/>
      </c:catAx>
      <c:valAx>
        <c:axId val="-1930685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789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6.6584805554276469E-2"/>
          <c:y val="0.83421902049477858"/>
          <c:w val="0.88923065903311793"/>
          <c:h val="0.102247538206660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PCWWT!$M$16</c:f>
              <c:strCache>
                <c:ptCount val="1"/>
                <c:pt idx="0">
                  <c:v> الكويت Kuwait</c:v>
                </c:pt>
              </c:strCache>
            </c:strRef>
          </c:tx>
          <c:spPr>
            <a:solidFill>
              <a:srgbClr val="AFD4E6"/>
            </a:solidFill>
            <a:ln>
              <a:noFill/>
            </a:ln>
            <a:effectLst/>
          </c:spPr>
          <c:invertIfNegative val="0"/>
          <c:cat>
            <c:numRef>
              <c:f>PCWWT!$L$23:$L$24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PCWWT!$M$23:$M$24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1-46A1-8DEB-957598DFBB6D}"/>
            </c:ext>
          </c:extLst>
        </c:ser>
        <c:ser>
          <c:idx val="1"/>
          <c:order val="1"/>
          <c:tx>
            <c:strRef>
              <c:f>PCWWT!$N$16</c:f>
              <c:strCache>
                <c:ptCount val="1"/>
                <c:pt idx="0">
                  <c:v> قطر Qatar </c:v>
                </c:pt>
              </c:strCache>
            </c:strRef>
          </c:tx>
          <c:spPr>
            <a:solidFill>
              <a:srgbClr val="C88B9A"/>
            </a:solidFill>
            <a:ln>
              <a:noFill/>
            </a:ln>
            <a:effectLst/>
          </c:spPr>
          <c:invertIfNegative val="0"/>
          <c:cat>
            <c:numRef>
              <c:f>PCWWT!$L$23:$L$24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PCWWT!$N$23:$N$24</c:f>
              <c:numCache>
                <c:formatCode>0%</c:formatCode>
                <c:ptCount val="2"/>
                <c:pt idx="0">
                  <c:v>0.99</c:v>
                </c:pt>
                <c:pt idx="1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1-46A1-8DEB-957598DFBB6D}"/>
            </c:ext>
          </c:extLst>
        </c:ser>
        <c:ser>
          <c:idx val="3"/>
          <c:order val="3"/>
          <c:tx>
            <c:strRef>
              <c:f>PCWWT!$P$16</c:f>
              <c:strCache>
                <c:ptCount val="1"/>
                <c:pt idx="0">
                  <c:v> السعودية KSA</c:v>
                </c:pt>
              </c:strCache>
            </c:strRef>
          </c:tx>
          <c:spPr>
            <a:solidFill>
              <a:srgbClr val="B3CFB5"/>
            </a:solidFill>
            <a:ln>
              <a:noFill/>
            </a:ln>
            <a:effectLst/>
          </c:spPr>
          <c:invertIfNegative val="0"/>
          <c:cat>
            <c:numRef>
              <c:f>PCWWT!$L$23:$L$24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PCWWT!$P$23:$P$24</c:f>
              <c:numCache>
                <c:formatCode>0%</c:formatCode>
                <c:ptCount val="2"/>
                <c:pt idx="0">
                  <c:v>0.44</c:v>
                </c:pt>
                <c:pt idx="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1-46A1-8DEB-957598DFBB6D}"/>
            </c:ext>
          </c:extLst>
        </c:ser>
        <c:ser>
          <c:idx val="4"/>
          <c:order val="4"/>
          <c:tx>
            <c:strRef>
              <c:f>PCWWT!$Q$16</c:f>
              <c:strCache>
                <c:ptCount val="1"/>
                <c:pt idx="0">
                  <c:v> البحرين Bahrain</c:v>
                </c:pt>
              </c:strCache>
            </c:strRef>
          </c:tx>
          <c:spPr>
            <a:solidFill>
              <a:srgbClr val="E3A599"/>
            </a:solidFill>
            <a:ln>
              <a:noFill/>
            </a:ln>
            <a:effectLst/>
          </c:spPr>
          <c:invertIfNegative val="0"/>
          <c:cat>
            <c:numRef>
              <c:f>PCWWT!$L$23:$L$24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PCWWT!$Q$23:$Q$24</c:f>
              <c:numCache>
                <c:formatCode>0%</c:formatCode>
                <c:ptCount val="2"/>
                <c:pt idx="0">
                  <c:v>0.77</c:v>
                </c:pt>
                <c:pt idx="1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C1-46A1-8DEB-957598DF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30684432"/>
        <c:axId val="-193069368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PCWWT!$O$16</c15:sqref>
                        </c15:formulaRef>
                      </c:ext>
                    </c:extLst>
                    <c:strCache>
                      <c:ptCount val="1"/>
                      <c:pt idx="0">
                        <c:v>عمان Oman </c:v>
                      </c:pt>
                    </c:strCache>
                  </c:strRef>
                </c:tx>
                <c:spPr>
                  <a:solidFill>
                    <a:srgbClr val="D9DADB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PCWWT!$L$23:$L$24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2009</c:v>
                      </c:pt>
                      <c:pt idx="1">
                        <c:v>2010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PCWWT!$O$23:$O$24</c15:sqref>
                        </c15:formulaRef>
                      </c:ext>
                    </c:extLst>
                    <c:numCache>
                      <c:formatCode>0%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C1-46A1-8DEB-957598DFBB6D}"/>
                  </c:ext>
                </c:extLst>
              </c15:ser>
            </c15:filteredBarSeries>
          </c:ext>
        </c:extLst>
      </c:barChart>
      <c:catAx>
        <c:axId val="-193068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93680"/>
        <c:crosses val="autoZero"/>
        <c:auto val="1"/>
        <c:lblAlgn val="ctr"/>
        <c:lblOffset val="100"/>
        <c:noMultiLvlLbl val="0"/>
      </c:catAx>
      <c:valAx>
        <c:axId val="-193069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8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62553903675007"/>
          <c:y val="4.6709129511677279E-2"/>
          <c:w val="0.84279660424329728"/>
          <c:h val="0.749879800056840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09D-406E-8284-AF7C16E8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30684976"/>
        <c:axId val="-1930693136"/>
      </c:barChart>
      <c:catAx>
        <c:axId val="-193068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900" b="1">
                    <a:solidFill>
                      <a:sysClr val="windowText" lastClr="000000"/>
                    </a:solidFill>
                  </a:rPr>
                  <a:t>السن</a:t>
                </a:r>
                <a:r>
                  <a:rPr lang="ar-OM" sz="900" b="1">
                    <a:solidFill>
                      <a:sysClr val="windowText" lastClr="000000"/>
                    </a:solidFill>
                  </a:rPr>
                  <a:t>ة</a:t>
                </a: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YEAR</a:t>
                </a:r>
                <a:endParaRPr lang="ar-BH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93136"/>
        <c:crosses val="autoZero"/>
        <c:auto val="1"/>
        <c:lblAlgn val="ctr"/>
        <c:lblOffset val="100"/>
        <c:noMultiLvlLbl val="0"/>
      </c:catAx>
      <c:valAx>
        <c:axId val="-193069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OM" sz="900" b="1">
                    <a:solidFill>
                      <a:sysClr val="windowText" lastClr="000000"/>
                    </a:solidFill>
                  </a:rPr>
                  <a:t>مليار م³/اليوم</a:t>
                </a:r>
              </a:p>
              <a:p>
                <a:pPr>
                  <a:defRPr sz="900" b="1">
                    <a:solidFill>
                      <a:sysClr val="windowText" lastClr="000000"/>
                    </a:solidFill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BN M³/D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8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62553903675007"/>
          <c:y val="4.6709129511677279E-2"/>
          <c:w val="0.84279660424329728"/>
          <c:h val="0.749879800056840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45E-4A86-B2E2-FD8F0B53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30692592"/>
        <c:axId val="-1930688784"/>
      </c:barChart>
      <c:catAx>
        <c:axId val="-193069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900" b="1">
                    <a:solidFill>
                      <a:sysClr val="windowText" lastClr="000000"/>
                    </a:solidFill>
                  </a:rPr>
                  <a:t>السن</a:t>
                </a:r>
                <a:r>
                  <a:rPr lang="ar-OM" sz="900" b="1">
                    <a:solidFill>
                      <a:sysClr val="windowText" lastClr="000000"/>
                    </a:solidFill>
                  </a:rPr>
                  <a:t>ة</a:t>
                </a: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YEAR</a:t>
                </a:r>
                <a:endParaRPr lang="ar-BH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88784"/>
        <c:crosses val="autoZero"/>
        <c:auto val="1"/>
        <c:lblAlgn val="ctr"/>
        <c:lblOffset val="100"/>
        <c:noMultiLvlLbl val="0"/>
      </c:catAx>
      <c:valAx>
        <c:axId val="-193068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OM" sz="900" b="1">
                    <a:solidFill>
                      <a:sysClr val="windowText" lastClr="000000"/>
                    </a:solidFill>
                  </a:rPr>
                  <a:t>مليار م³/اليوم</a:t>
                </a:r>
              </a:p>
              <a:p>
                <a:pPr>
                  <a:defRPr sz="900" b="1">
                    <a:solidFill>
                      <a:sysClr val="windowText" lastClr="000000"/>
                    </a:solidFill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BN M³/D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3069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94203849518811"/>
          <c:y val="5.3921568627450983E-2"/>
          <c:w val="0.76942869641294853"/>
          <c:h val="0.678065744830676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2700" cap="flat" cmpd="sng" algn="ctr">
                <a:solidFill>
                  <a:srgbClr val="C88B9A"/>
                </a:solidFill>
                <a:prstDash val="dash"/>
                <a:miter lim="800000"/>
                <a:headEnd type="oval" w="med" len="med"/>
                <a:tailEnd type="oval" w="med" len="med"/>
              </a:ln>
              <a:effectLst/>
            </c:spPr>
            <c:trendlineType val="poly"/>
            <c:order val="2"/>
            <c:dispRSqr val="0"/>
            <c:dispEq val="0"/>
          </c:trendline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632-4468-B4BE-E4A1FA8C09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632-4468-B4BE-E4A1FA8C091D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632-4468-B4BE-E4A1FA8C091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632-4468-B4BE-E4A1FA8C091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632-4468-B4BE-E4A1FA8C091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9632-4468-B4BE-E4A1FA8C091D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'T14'!#REF!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632-4468-B4BE-E4A1FA8C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8966176"/>
        <c:axId val="-1888968896"/>
        <c:extLst/>
      </c:barChart>
      <c:catAx>
        <c:axId val="-1888966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OM" sz="900" b="1">
                    <a:solidFill>
                      <a:sysClr val="windowText" lastClr="000000"/>
                    </a:solidFill>
                  </a:rPr>
                  <a:t>السنة</a:t>
                </a:r>
              </a:p>
              <a:p>
                <a:pPr>
                  <a:defRPr/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2560979877515313"/>
              <c:y val="0.79797420139555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8968896"/>
        <c:crosses val="autoZero"/>
        <c:auto val="1"/>
        <c:lblAlgn val="ctr"/>
        <c:lblOffset val="100"/>
        <c:noMultiLvlLbl val="0"/>
      </c:catAx>
      <c:valAx>
        <c:axId val="-188896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OM" sz="900" b="1">
                    <a:solidFill>
                      <a:schemeClr val="tx1"/>
                    </a:solidFill>
                  </a:rPr>
                  <a:t>1000م³/يوم</a:t>
                </a:r>
              </a:p>
              <a:p>
                <a:pPr>
                  <a:defRPr b="1">
                    <a:solidFill>
                      <a:schemeClr val="tx1"/>
                    </a:solidFill>
                  </a:defRPr>
                </a:pPr>
                <a:r>
                  <a:rPr lang="en-US" sz="900" b="1">
                    <a:solidFill>
                      <a:schemeClr val="tx1"/>
                    </a:solidFill>
                  </a:rPr>
                  <a:t>1000</a:t>
                </a:r>
                <a:r>
                  <a:rPr lang="en-US" sz="900" b="1" baseline="0">
                    <a:solidFill>
                      <a:schemeClr val="tx1"/>
                    </a:solidFill>
                  </a:rPr>
                  <a:t> m³/d</a:t>
                </a:r>
                <a:endParaRPr lang="en-US" sz="9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9444444444444445E-2"/>
              <c:y val="0.278493054221880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896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1.4851268591426072E-4"/>
          <c:y val="0.8595602074130978"/>
          <c:w val="0.99429593175853015"/>
          <c:h val="0.13752736700595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'Dams-NO'!$N$14</c:f>
              <c:strCache>
                <c:ptCount val="1"/>
                <c:pt idx="0">
                  <c:v>GCC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'Dams-NO'!$M$15:$M$18</c:f>
              <c:numCache>
                <c:formatCode>General</c:formatCode>
                <c:ptCount val="4"/>
                <c:pt idx="0">
                  <c:v>2007</c:v>
                </c:pt>
                <c:pt idx="1">
                  <c:v>2010</c:v>
                </c:pt>
                <c:pt idx="2">
                  <c:v>2013</c:v>
                </c:pt>
                <c:pt idx="3">
                  <c:v>2015</c:v>
                </c:pt>
              </c:numCache>
            </c:numRef>
          </c:cat>
          <c:val>
            <c:numRef>
              <c:f>'Dams-NO'!$N$15:$N$18</c:f>
              <c:numCache>
                <c:formatCode>#,##0</c:formatCode>
                <c:ptCount val="4"/>
                <c:pt idx="0">
                  <c:v>442</c:v>
                </c:pt>
                <c:pt idx="1">
                  <c:v>573</c:v>
                </c:pt>
                <c:pt idx="2">
                  <c:v>713</c:v>
                </c:pt>
                <c:pt idx="3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2BA-A985-06E537C86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8961280"/>
        <c:axId val="-1888960192"/>
      </c:barChart>
      <c:catAx>
        <c:axId val="-188896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8960192"/>
        <c:crosses val="autoZero"/>
        <c:auto val="1"/>
        <c:lblAlgn val="ctr"/>
        <c:lblOffset val="100"/>
        <c:noMultiLvlLbl val="0"/>
      </c:catAx>
      <c:valAx>
        <c:axId val="-188896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896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587148</xdr:colOff>
      <xdr:row>8</xdr:row>
      <xdr:rowOff>1020</xdr:rowOff>
    </xdr:from>
    <xdr:to>
      <xdr:col>3</xdr:col>
      <xdr:colOff>191861</xdr:colOff>
      <xdr:row>9</xdr:row>
      <xdr:rowOff>212611</xdr:rowOff>
    </xdr:to>
    <xdr:sp macro="" textlink="">
      <xdr:nvSpPr>
        <xdr:cNvPr id="44035" name="Text Box 9">
          <a:extLst>
            <a:ext uri="{FF2B5EF4-FFF2-40B4-BE49-F238E27FC236}">
              <a16:creationId xmlns:a16="http://schemas.microsoft.com/office/drawing/2014/main" id="{00000000-0008-0000-0000-000003AC0000}"/>
            </a:ext>
          </a:extLst>
        </xdr:cNvPr>
        <xdr:cNvSpPr txBox="1">
          <a:spLocks noChangeArrowheads="1"/>
        </xdr:cNvSpPr>
      </xdr:nvSpPr>
      <xdr:spPr bwMode="auto">
        <a:xfrm>
          <a:off x="1196748" y="3496695"/>
          <a:ext cx="823913" cy="440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2200" b="0" i="0" u="none" strike="noStrike" baseline="0">
              <a:solidFill>
                <a:srgbClr val="000000"/>
              </a:solidFill>
              <a:latin typeface="Arial"/>
              <a:cs typeface="Arial"/>
            </a:rPr>
            <a:t>2020</a:t>
          </a:r>
          <a:endParaRPr lang="en-US" sz="2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561296</xdr:colOff>
      <xdr:row>4</xdr:row>
      <xdr:rowOff>1020</xdr:rowOff>
    </xdr:to>
    <xdr:pic>
      <xdr:nvPicPr>
        <xdr:cNvPr id="8" name="Picture 7" descr="نتيجة بحث الصور عن ‪GCCStat Logo‬‏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459866" cy="1284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11</xdr:row>
      <xdr:rowOff>95250</xdr:rowOff>
    </xdr:from>
    <xdr:to>
      <xdr:col>8</xdr:col>
      <xdr:colOff>600075</xdr:colOff>
      <xdr:row>26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77" b="28882"/>
        <a:stretch/>
      </xdr:blipFill>
      <xdr:spPr>
        <a:xfrm>
          <a:off x="9526" y="4295775"/>
          <a:ext cx="5467349" cy="30003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9</xdr:row>
      <xdr:rowOff>209550</xdr:rowOff>
    </xdr:from>
    <xdr:to>
      <xdr:col>2</xdr:col>
      <xdr:colOff>276226</xdr:colOff>
      <xdr:row>11</xdr:row>
      <xdr:rowOff>173491</xdr:rowOff>
    </xdr:to>
    <xdr:sp macro="" textlink="">
      <xdr:nvSpPr>
        <xdr:cNvPr id="6" name="Text Box 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85725" y="3933825"/>
          <a:ext cx="1409701" cy="440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ar-OM" sz="1400" b="0" i="0" u="none" strike="noStrike" baseline="0">
              <a:solidFill>
                <a:schemeClr val="accent5">
                  <a:lumMod val="50000"/>
                </a:schemeClr>
              </a:solidFill>
              <a:latin typeface="GE SS Text Bold" panose="020A0503020102020204" pitchFamily="18" charset="-78"/>
              <a:ea typeface="GE SS Text Bold" panose="020A0503020102020204" pitchFamily="18" charset="-78"/>
              <a:cs typeface="GE SS Text Bold" panose="020A0503020102020204" pitchFamily="18" charset="-78"/>
            </a:rPr>
            <a:t>بيانات أولية </a:t>
          </a:r>
          <a:endParaRPr lang="en-US" sz="1400" b="0" i="0" u="none" strike="noStrike" baseline="0">
            <a:solidFill>
              <a:schemeClr val="accent5">
                <a:lumMod val="50000"/>
              </a:schemeClr>
            </a:solidFill>
            <a:latin typeface="GE SS Text Bold" panose="020A0503020102020204" pitchFamily="18" charset="-78"/>
            <a:ea typeface="GE SS Text Bold" panose="020A0503020102020204" pitchFamily="18" charset="-78"/>
            <a:cs typeface="GE SS Text Bold" panose="020A0503020102020204" pitchFamily="18" charset="-7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21</xdr:row>
      <xdr:rowOff>47626</xdr:rowOff>
    </xdr:from>
    <xdr:to>
      <xdr:col>8</xdr:col>
      <xdr:colOff>323850</xdr:colOff>
      <xdr:row>35</xdr:row>
      <xdr:rowOff>66676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19</xdr:row>
      <xdr:rowOff>42862</xdr:rowOff>
    </xdr:from>
    <xdr:to>
      <xdr:col>7</xdr:col>
      <xdr:colOff>552450</xdr:colOff>
      <xdr:row>33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114300</xdr:rowOff>
    </xdr:from>
    <xdr:to>
      <xdr:col>8</xdr:col>
      <xdr:colOff>485775</xdr:colOff>
      <xdr:row>32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114300</xdr:rowOff>
    </xdr:from>
    <xdr:to>
      <xdr:col>8</xdr:col>
      <xdr:colOff>485775</xdr:colOff>
      <xdr:row>32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17</xdr:row>
      <xdr:rowOff>214312</xdr:rowOff>
    </xdr:from>
    <xdr:to>
      <xdr:col>8</xdr:col>
      <xdr:colOff>190500</xdr:colOff>
      <xdr:row>30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22</xdr:row>
      <xdr:rowOff>100012</xdr:rowOff>
    </xdr:from>
    <xdr:to>
      <xdr:col>8</xdr:col>
      <xdr:colOff>28575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EO-ENV-ENGY-TOUR_DEPT\COMMON\08%20-%20Database\1.1.b%20Water%20Database\BH-watersta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EO-ENV-ENGY-TOUR_DEPT\COMMON\08%20-%20Database\1.1.b%20Water%20Database\OM-Watersta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EO-ENV-ENGY-TOUR_DEPT\COMMON\08%20-%20Database\1.1.b%20Water%20Database\QA-Watersta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EO-ENV-ENGY-TOUR_DEPT\COMMON\08%20-%20Database\1.1.b%20Water%20Database\KU-Watersta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EO-ENV-ENGY-TOUR_DEPT\COMMON\08%20-%20Database\Database\Archieve2015\water%20%20updated%20version2%20(start%20from13July,%202015)\WaterStat-KU%20-%20updat%202013%20d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tihaj/Desktop/New%20folder/&#1606;&#1588;&#1585;&#1577;%20&#1573;&#1581;&#1589;&#1575;&#1569;&#1575;&#1578;%20&#1575;&#1604;&#1605;&#1610;&#1575;&#1607;%202015&#16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varibles"/>
      <sheetName val="Complementray Data"/>
    </sheetNames>
    <sheetDataSet>
      <sheetData sheetId="0" refreshError="1">
        <row r="8">
          <cell r="AA8">
            <v>43.265250000000002</v>
          </cell>
        </row>
        <row r="118">
          <cell r="AA118">
            <v>0.74</v>
          </cell>
          <cell r="AB118">
            <v>0.75</v>
          </cell>
          <cell r="AC118">
            <v>0.77</v>
          </cell>
          <cell r="AD118">
            <v>0.79</v>
          </cell>
          <cell r="AE118">
            <v>0.83</v>
          </cell>
          <cell r="AF118">
            <v>0.86</v>
          </cell>
          <cell r="AG118">
            <v>0.87</v>
          </cell>
          <cell r="AH118">
            <v>0.79</v>
          </cell>
          <cell r="AI118">
            <v>0.76</v>
          </cell>
          <cell r="AJ118">
            <v>0.77</v>
          </cell>
          <cell r="AK118">
            <v>0.81</v>
          </cell>
          <cell r="AL118">
            <v>0.88</v>
          </cell>
          <cell r="AM118">
            <v>0.87</v>
          </cell>
          <cell r="AN118">
            <v>0.87</v>
          </cell>
          <cell r="AO118">
            <v>0.9</v>
          </cell>
          <cell r="AP118">
            <v>0</v>
          </cell>
          <cell r="AQ118">
            <v>0</v>
          </cell>
        </row>
        <row r="119">
          <cell r="AA119">
            <v>0.74</v>
          </cell>
          <cell r="AB119">
            <v>0.75</v>
          </cell>
          <cell r="AC119">
            <v>0.77</v>
          </cell>
          <cell r="AD119">
            <v>0.79</v>
          </cell>
          <cell r="AE119">
            <v>0.83</v>
          </cell>
          <cell r="AF119">
            <v>0.86</v>
          </cell>
          <cell r="AG119">
            <v>0.87</v>
          </cell>
          <cell r="AH119">
            <v>0.79</v>
          </cell>
          <cell r="AI119">
            <v>0.76</v>
          </cell>
          <cell r="AJ119">
            <v>0.77</v>
          </cell>
          <cell r="AK119">
            <v>0.81</v>
          </cell>
          <cell r="AL119">
            <v>0.88</v>
          </cell>
          <cell r="AM119">
            <v>0.87</v>
          </cell>
          <cell r="AN119">
            <v>0.87</v>
          </cell>
          <cell r="AO119">
            <v>0.9</v>
          </cell>
          <cell r="AP119">
            <v>0</v>
          </cell>
          <cell r="AQ119">
            <v>0</v>
          </cell>
        </row>
        <row r="191">
          <cell r="AA191">
            <v>208.29</v>
          </cell>
          <cell r="AB191">
            <v>208.29</v>
          </cell>
          <cell r="AC191">
            <v>208.29</v>
          </cell>
          <cell r="AD191">
            <v>208</v>
          </cell>
          <cell r="AE191">
            <v>208</v>
          </cell>
          <cell r="AF191">
            <v>209</v>
          </cell>
          <cell r="AG191">
            <v>209</v>
          </cell>
          <cell r="AQ191">
            <v>0</v>
          </cell>
        </row>
        <row r="217">
          <cell r="AQ217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Varibles"/>
      <sheetName val="Complementry Data1"/>
    </sheetNames>
    <sheetDataSet>
      <sheetData sheetId="0" refreshError="1">
        <row r="8">
          <cell r="AA8">
            <v>24024.9375</v>
          </cell>
        </row>
        <row r="118"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91"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Q191">
            <v>0</v>
          </cell>
        </row>
        <row r="217">
          <cell r="AQ217">
            <v>299.12654099999997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Varibles"/>
      <sheetName val="Complementry Data"/>
      <sheetName val="Sheet1"/>
    </sheetNames>
    <sheetDataSet>
      <sheetData sheetId="0" refreshError="1">
        <row r="8">
          <cell r="AA8">
            <v>66.2</v>
          </cell>
        </row>
        <row r="118"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0.68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0.77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0.99</v>
          </cell>
          <cell r="AK119">
            <v>0.99</v>
          </cell>
          <cell r="AL119">
            <v>0.99</v>
          </cell>
          <cell r="AM119">
            <v>0.99</v>
          </cell>
          <cell r="AN119">
            <v>0.99</v>
          </cell>
          <cell r="AO119">
            <v>0.99</v>
          </cell>
          <cell r="AP119">
            <v>0.99</v>
          </cell>
          <cell r="AQ119">
            <v>0</v>
          </cell>
        </row>
        <row r="191"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54</v>
          </cell>
          <cell r="AG191">
            <v>160</v>
          </cell>
          <cell r="AQ191">
            <v>0</v>
          </cell>
        </row>
        <row r="217">
          <cell r="AQ217">
            <v>0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varibles"/>
      <sheetName val="Complementry Data"/>
      <sheetName val="Drinking Water Quality"/>
      <sheetName val="Brackish water Quality"/>
      <sheetName val="Sea water Quality"/>
      <sheetName val="Treated Effluent Quality"/>
    </sheetNames>
    <sheetDataSet>
      <sheetData sheetId="0" refreshError="1">
        <row r="8">
          <cell r="AA8">
            <v>0</v>
          </cell>
        </row>
        <row r="118"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>
            <v>1</v>
          </cell>
          <cell r="AK119">
            <v>1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0</v>
          </cell>
          <cell r="AQ119">
            <v>0</v>
          </cell>
        </row>
        <row r="191">
          <cell r="AA191">
            <v>352</v>
          </cell>
          <cell r="AB191">
            <v>379</v>
          </cell>
          <cell r="AC191">
            <v>379</v>
          </cell>
          <cell r="AD191">
            <v>379</v>
          </cell>
          <cell r="AE191">
            <v>379</v>
          </cell>
          <cell r="AF191">
            <v>704</v>
          </cell>
          <cell r="AG191">
            <v>704</v>
          </cell>
          <cell r="AQ191">
            <v>0</v>
          </cell>
        </row>
        <row r="217">
          <cell r="AQ2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Variables"/>
      <sheetName val="Water Balance"/>
      <sheetName val="Metadata"/>
    </sheetNames>
    <sheetDataSet>
      <sheetData sheetId="0" refreshError="1">
        <row r="35">
          <cell r="AR35">
            <v>0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CStat-Wr2015"/>
      <sheetName val="AE-Wr2015"/>
      <sheetName val="BH-Wr2015"/>
      <sheetName val="SA-Wr2015"/>
      <sheetName val="OM-Wr2015"/>
      <sheetName val="QA-Wr2015"/>
      <sheetName val="KU-Wr2015"/>
    </sheetNames>
    <sheetDataSet>
      <sheetData sheetId="0"/>
      <sheetData sheetId="1">
        <row r="7">
          <cell r="E7">
            <v>1836.5</v>
          </cell>
        </row>
        <row r="33">
          <cell r="E33">
            <v>36</v>
          </cell>
          <cell r="F33">
            <v>37</v>
          </cell>
          <cell r="G33">
            <v>38</v>
          </cell>
          <cell r="H33">
            <v>49</v>
          </cell>
          <cell r="I33">
            <v>51</v>
          </cell>
          <cell r="J33">
            <v>53</v>
          </cell>
          <cell r="K33">
            <v>63</v>
          </cell>
          <cell r="L33">
            <v>69</v>
          </cell>
          <cell r="M33">
            <v>78</v>
          </cell>
        </row>
        <row r="41">
          <cell r="E41">
            <v>26</v>
          </cell>
          <cell r="F41">
            <v>28</v>
          </cell>
          <cell r="G41">
            <v>29</v>
          </cell>
          <cell r="H41">
            <v>30</v>
          </cell>
          <cell r="I41">
            <v>33</v>
          </cell>
          <cell r="J41">
            <v>41</v>
          </cell>
          <cell r="K41">
            <v>42</v>
          </cell>
          <cell r="L41">
            <v>46</v>
          </cell>
          <cell r="M41">
            <v>46</v>
          </cell>
        </row>
      </sheetData>
      <sheetData sheetId="2">
        <row r="7">
          <cell r="E7">
            <v>35.5</v>
          </cell>
        </row>
        <row r="33">
          <cell r="E33">
            <v>12</v>
          </cell>
          <cell r="F33">
            <v>15</v>
          </cell>
          <cell r="G33">
            <v>15</v>
          </cell>
          <cell r="H33">
            <v>15</v>
          </cell>
          <cell r="I33">
            <v>15</v>
          </cell>
          <cell r="J33">
            <v>16</v>
          </cell>
          <cell r="K33">
            <v>16</v>
          </cell>
          <cell r="L33">
            <v>17</v>
          </cell>
          <cell r="M33">
            <v>18</v>
          </cell>
        </row>
        <row r="41"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6</v>
          </cell>
          <cell r="K41">
            <v>5</v>
          </cell>
          <cell r="L41">
            <v>5</v>
          </cell>
          <cell r="M41">
            <v>5</v>
          </cell>
        </row>
      </sheetData>
      <sheetData sheetId="3">
        <row r="7">
          <cell r="E7">
            <v>102110.34482758622</v>
          </cell>
        </row>
        <row r="33">
          <cell r="H33">
            <v>123</v>
          </cell>
          <cell r="I33">
            <v>142</v>
          </cell>
          <cell r="J33">
            <v>172</v>
          </cell>
          <cell r="K33">
            <v>178</v>
          </cell>
        </row>
      </sheetData>
      <sheetData sheetId="4">
        <row r="7">
          <cell r="E7">
            <v>34678.738095238099</v>
          </cell>
        </row>
        <row r="33">
          <cell r="E33">
            <v>40</v>
          </cell>
          <cell r="F33">
            <v>41</v>
          </cell>
          <cell r="G33">
            <v>46</v>
          </cell>
          <cell r="H33">
            <v>53</v>
          </cell>
          <cell r="I33">
            <v>58</v>
          </cell>
          <cell r="J33">
            <v>59</v>
          </cell>
          <cell r="K33">
            <v>62</v>
          </cell>
          <cell r="L33">
            <v>55</v>
          </cell>
          <cell r="M33">
            <v>55</v>
          </cell>
        </row>
        <row r="41">
          <cell r="E41">
            <v>32</v>
          </cell>
          <cell r="F41">
            <v>34</v>
          </cell>
          <cell r="G41">
            <v>40</v>
          </cell>
          <cell r="H41">
            <v>40</v>
          </cell>
          <cell r="I41">
            <v>40</v>
          </cell>
          <cell r="J41">
            <v>42</v>
          </cell>
          <cell r="K41">
            <v>42</v>
          </cell>
          <cell r="L41">
            <v>45</v>
          </cell>
          <cell r="M41">
            <v>50</v>
          </cell>
        </row>
        <row r="51">
          <cell r="E51">
            <v>91</v>
          </cell>
          <cell r="F51">
            <v>91</v>
          </cell>
          <cell r="G51">
            <v>100</v>
          </cell>
          <cell r="H51">
            <v>105</v>
          </cell>
          <cell r="I51">
            <v>129</v>
          </cell>
          <cell r="J51">
            <v>134</v>
          </cell>
          <cell r="K51">
            <v>134</v>
          </cell>
          <cell r="L51">
            <v>139</v>
          </cell>
          <cell r="M51">
            <v>149</v>
          </cell>
        </row>
      </sheetData>
      <sheetData sheetId="5">
        <row r="7">
          <cell r="E7">
            <v>265.52</v>
          </cell>
        </row>
        <row r="33">
          <cell r="E33">
            <v>12</v>
          </cell>
          <cell r="F33">
            <v>12</v>
          </cell>
          <cell r="G33">
            <v>14</v>
          </cell>
          <cell r="H33">
            <v>19</v>
          </cell>
          <cell r="I33">
            <v>17</v>
          </cell>
          <cell r="J33">
            <v>20</v>
          </cell>
          <cell r="K33">
            <v>21</v>
          </cell>
          <cell r="L33">
            <v>23</v>
          </cell>
          <cell r="M33">
            <v>23</v>
          </cell>
        </row>
        <row r="41">
          <cell r="E41">
            <v>5</v>
          </cell>
          <cell r="F41">
            <v>6</v>
          </cell>
          <cell r="G41">
            <v>7</v>
          </cell>
          <cell r="H41">
            <v>9</v>
          </cell>
          <cell r="I41">
            <v>9</v>
          </cell>
          <cell r="J41">
            <v>9</v>
          </cell>
          <cell r="K41">
            <v>9</v>
          </cell>
        </row>
      </sheetData>
      <sheetData sheetId="6">
        <row r="7">
          <cell r="E7">
            <v>1373.7677999999999</v>
          </cell>
        </row>
        <row r="33">
          <cell r="E33">
            <v>5</v>
          </cell>
          <cell r="F33">
            <v>5</v>
          </cell>
          <cell r="G33">
            <v>6</v>
          </cell>
          <cell r="H33">
            <v>6</v>
          </cell>
          <cell r="I33">
            <v>7</v>
          </cell>
          <cell r="J33">
            <v>7</v>
          </cell>
          <cell r="K33">
            <v>7</v>
          </cell>
          <cell r="L33">
            <v>6</v>
          </cell>
          <cell r="M33">
            <v>6</v>
          </cell>
        </row>
        <row r="41">
          <cell r="E41">
            <v>6</v>
          </cell>
          <cell r="F41">
            <v>6</v>
          </cell>
          <cell r="G41">
            <v>6</v>
          </cell>
          <cell r="H41">
            <v>6</v>
          </cell>
          <cell r="I41">
            <v>7</v>
          </cell>
          <cell r="J41">
            <v>7</v>
          </cell>
          <cell r="K41">
            <v>7</v>
          </cell>
          <cell r="L41">
            <v>7</v>
          </cell>
          <cell r="M41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BreakPreview" zoomScaleNormal="100" zoomScaleSheetLayoutView="100" workbookViewId="0">
      <selection activeCell="O8" sqref="O8"/>
    </sheetView>
  </sheetViews>
  <sheetFormatPr defaultRowHeight="15"/>
  <sheetData>
    <row r="1" spans="1:9">
      <c r="A1" s="15"/>
      <c r="B1" s="15"/>
      <c r="C1" s="15"/>
      <c r="D1" s="15"/>
      <c r="E1" s="15"/>
      <c r="F1" s="15"/>
      <c r="G1" s="15"/>
      <c r="H1" s="15"/>
      <c r="I1" s="15"/>
    </row>
    <row r="2" spans="1:9">
      <c r="A2" s="15"/>
      <c r="B2" s="15"/>
      <c r="C2" s="15"/>
      <c r="D2" s="15"/>
      <c r="E2" s="15"/>
      <c r="F2" s="15"/>
      <c r="G2" s="15"/>
      <c r="H2" s="15"/>
      <c r="I2" s="15"/>
    </row>
    <row r="3" spans="1:9" ht="34.5">
      <c r="A3" s="15"/>
      <c r="B3" s="80"/>
      <c r="C3" s="15"/>
      <c r="D3" s="15"/>
      <c r="E3" s="15"/>
      <c r="F3" s="15"/>
      <c r="G3" s="15"/>
      <c r="H3" s="15"/>
      <c r="I3" s="15"/>
    </row>
    <row r="4" spans="1:9" ht="39.75">
      <c r="A4" s="15"/>
      <c r="B4" s="81"/>
      <c r="C4" s="15"/>
      <c r="D4" s="15"/>
      <c r="E4" s="15"/>
      <c r="F4" s="15"/>
      <c r="G4" s="15"/>
      <c r="H4" s="15"/>
      <c r="I4" s="15"/>
    </row>
    <row r="5" spans="1:9" ht="44.25" customHeight="1">
      <c r="A5" s="125" t="s">
        <v>127</v>
      </c>
      <c r="B5" s="125"/>
      <c r="C5" s="125"/>
      <c r="D5" s="125"/>
      <c r="E5" s="125"/>
      <c r="F5" s="125"/>
      <c r="G5" s="125"/>
      <c r="H5" s="125"/>
      <c r="I5" s="125"/>
    </row>
    <row r="6" spans="1:9" ht="42" customHeight="1">
      <c r="A6" s="125" t="s">
        <v>99</v>
      </c>
      <c r="B6" s="125"/>
      <c r="C6" s="125"/>
      <c r="D6" s="125"/>
      <c r="E6" s="125"/>
      <c r="F6" s="125"/>
      <c r="G6" s="125"/>
      <c r="H6" s="125"/>
      <c r="I6" s="125"/>
    </row>
    <row r="7" spans="1:9" ht="57.75" customHeight="1">
      <c r="A7" s="126" t="s">
        <v>205</v>
      </c>
      <c r="B7" s="127"/>
      <c r="C7" s="127"/>
      <c r="D7" s="127"/>
      <c r="E7" s="127"/>
      <c r="F7" s="127"/>
      <c r="G7" s="127"/>
      <c r="H7" s="127"/>
      <c r="I7" s="127"/>
    </row>
    <row r="8" spans="1:9" ht="27">
      <c r="A8" s="15"/>
      <c r="B8" s="77"/>
      <c r="C8" s="15"/>
      <c r="D8" s="15"/>
      <c r="E8" s="15"/>
      <c r="F8" s="15"/>
      <c r="G8" s="15"/>
      <c r="H8" s="15"/>
      <c r="I8" s="15"/>
    </row>
    <row r="9" spans="1:9" ht="18">
      <c r="A9" s="128" t="s">
        <v>101</v>
      </c>
      <c r="B9" s="128"/>
      <c r="C9" s="15"/>
      <c r="D9" s="15"/>
      <c r="E9" s="15"/>
      <c r="F9" s="15"/>
      <c r="G9" s="15"/>
      <c r="H9" s="15"/>
      <c r="I9" s="15"/>
    </row>
    <row r="10" spans="1:9" ht="18.75" customHeight="1">
      <c r="A10" s="129" t="s">
        <v>100</v>
      </c>
      <c r="B10" s="129"/>
      <c r="C10" s="15"/>
      <c r="D10" s="15"/>
      <c r="E10" s="15"/>
      <c r="F10" s="15"/>
      <c r="G10" s="15"/>
      <c r="H10" s="15"/>
      <c r="I10" s="15"/>
    </row>
    <row r="11" spans="1:9" ht="18.75">
      <c r="A11" s="15"/>
      <c r="B11" s="78"/>
      <c r="C11" s="15"/>
      <c r="D11" s="15"/>
      <c r="E11" s="15"/>
      <c r="F11" s="15"/>
      <c r="G11" s="15"/>
      <c r="H11" s="15"/>
      <c r="I11" s="15"/>
    </row>
    <row r="12" spans="1:9" ht="20.25">
      <c r="A12" s="15"/>
      <c r="B12" s="79"/>
      <c r="C12" s="15"/>
      <c r="D12" s="15"/>
      <c r="E12" s="15"/>
      <c r="F12" s="15"/>
      <c r="G12" s="15"/>
      <c r="H12" s="15"/>
      <c r="I12" s="15"/>
    </row>
    <row r="13" spans="1:9">
      <c r="A13" s="15"/>
      <c r="B13" s="15"/>
      <c r="C13" s="15"/>
      <c r="D13" s="15"/>
      <c r="E13" s="15"/>
      <c r="F13" s="15"/>
      <c r="G13" s="15"/>
      <c r="H13" s="15"/>
      <c r="I13" s="15"/>
    </row>
    <row r="14" spans="1:9">
      <c r="A14" s="15"/>
      <c r="B14" s="15"/>
      <c r="C14" s="15"/>
      <c r="D14" s="15"/>
      <c r="E14" s="15"/>
      <c r="F14" s="15"/>
      <c r="G14" s="15"/>
      <c r="H14" s="15"/>
      <c r="I14" s="15"/>
    </row>
    <row r="15" spans="1:9">
      <c r="A15" s="15"/>
      <c r="B15" s="15"/>
      <c r="C15" s="15"/>
      <c r="D15" s="15"/>
      <c r="E15" s="15"/>
      <c r="F15" s="15"/>
      <c r="G15" s="15"/>
      <c r="H15" s="15"/>
      <c r="I15" s="15"/>
    </row>
    <row r="16" spans="1:9">
      <c r="A16" s="15"/>
      <c r="B16" s="15"/>
      <c r="C16" s="15"/>
      <c r="D16" s="15"/>
      <c r="E16" s="15"/>
      <c r="F16" s="15"/>
      <c r="G16" s="15"/>
      <c r="H16" s="15"/>
      <c r="I16" s="15"/>
    </row>
    <row r="17" spans="1:9">
      <c r="A17" s="15"/>
      <c r="B17" s="15"/>
      <c r="C17" s="15"/>
      <c r="D17" s="15"/>
      <c r="E17" s="15"/>
      <c r="F17" s="15"/>
      <c r="G17" s="15"/>
      <c r="H17" s="15"/>
      <c r="I17" s="15"/>
    </row>
    <row r="18" spans="1:9">
      <c r="A18" s="15"/>
      <c r="B18" s="15"/>
      <c r="C18" s="15"/>
      <c r="D18" s="15"/>
      <c r="E18" s="15"/>
      <c r="F18" s="15"/>
      <c r="G18" s="15"/>
      <c r="H18" s="15"/>
      <c r="I18" s="15"/>
    </row>
    <row r="19" spans="1:9">
      <c r="A19" s="15"/>
      <c r="B19" s="15"/>
      <c r="C19" s="15"/>
      <c r="D19" s="15"/>
      <c r="E19" s="15"/>
      <c r="F19" s="15"/>
      <c r="G19" s="15"/>
      <c r="H19" s="15"/>
      <c r="I19" s="15"/>
    </row>
    <row r="20" spans="1:9">
      <c r="A20" s="15"/>
      <c r="B20" s="15"/>
      <c r="C20" s="15"/>
      <c r="D20" s="15"/>
      <c r="E20" s="15"/>
      <c r="F20" s="15"/>
      <c r="G20" s="15"/>
      <c r="H20" s="15"/>
      <c r="I20" s="15"/>
    </row>
    <row r="21" spans="1:9">
      <c r="A21" s="15"/>
      <c r="B21" s="15"/>
      <c r="C21" s="15"/>
      <c r="D21" s="15"/>
      <c r="E21" s="15"/>
      <c r="F21" s="15"/>
      <c r="G21" s="15"/>
      <c r="H21" s="15"/>
      <c r="I21" s="15"/>
    </row>
    <row r="22" spans="1:9">
      <c r="A22" s="15"/>
      <c r="B22" s="15"/>
      <c r="C22" s="15"/>
      <c r="D22" s="15"/>
      <c r="E22" s="15"/>
      <c r="F22" s="15"/>
      <c r="G22" s="15"/>
      <c r="H22" s="15"/>
      <c r="I22" s="15"/>
    </row>
    <row r="23" spans="1:9">
      <c r="A23" s="15"/>
      <c r="B23" s="15"/>
      <c r="C23" s="15"/>
      <c r="D23" s="15"/>
      <c r="E23" s="15"/>
      <c r="F23" s="15"/>
      <c r="G23" s="15"/>
      <c r="H23" s="15"/>
      <c r="I23" s="15"/>
    </row>
    <row r="24" spans="1:9">
      <c r="A24" s="15"/>
      <c r="B24" s="15"/>
      <c r="C24" s="15"/>
      <c r="D24" s="15"/>
      <c r="E24" s="15"/>
      <c r="F24" s="15"/>
      <c r="G24" s="15"/>
      <c r="H24" s="15"/>
      <c r="I24" s="15"/>
    </row>
    <row r="25" spans="1:9">
      <c r="A25" s="15"/>
      <c r="B25" s="15"/>
      <c r="C25" s="15"/>
      <c r="D25" s="15"/>
      <c r="E25" s="15"/>
      <c r="F25" s="15"/>
      <c r="G25" s="15"/>
      <c r="H25" s="15"/>
      <c r="I25" s="15"/>
    </row>
    <row r="26" spans="1:9">
      <c r="A26" s="15"/>
      <c r="B26" s="15"/>
      <c r="C26" s="15"/>
      <c r="D26" s="15"/>
      <c r="E26" s="15"/>
      <c r="F26" s="15"/>
      <c r="G26" s="15"/>
      <c r="H26" s="15"/>
      <c r="I26" s="15"/>
    </row>
  </sheetData>
  <mergeCells count="5">
    <mergeCell ref="A5:I5"/>
    <mergeCell ref="A6:I6"/>
    <mergeCell ref="A7:I7"/>
    <mergeCell ref="A9:B9"/>
    <mergeCell ref="A10:B10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view="pageBreakPreview" zoomScale="112" zoomScaleNormal="100" zoomScaleSheetLayoutView="112" workbookViewId="0">
      <selection activeCell="M7" sqref="M7"/>
    </sheetView>
  </sheetViews>
  <sheetFormatPr defaultRowHeight="15"/>
  <cols>
    <col min="1" max="1" width="8.7109375" customWidth="1"/>
    <col min="2" max="2" width="9.28515625" customWidth="1"/>
    <col min="3" max="5" width="8.7109375" customWidth="1"/>
    <col min="6" max="6" width="10.28515625" customWidth="1"/>
    <col min="7" max="7" width="10.5703125" customWidth="1"/>
    <col min="8" max="9" width="8.7109375" customWidth="1"/>
  </cols>
  <sheetData>
    <row r="1" spans="1:9" ht="18" customHeight="1">
      <c r="A1" s="150" t="s">
        <v>104</v>
      </c>
      <c r="B1" s="150"/>
      <c r="C1" s="150"/>
      <c r="D1" s="150"/>
      <c r="E1" s="150"/>
      <c r="F1" s="150"/>
      <c r="G1" s="150"/>
      <c r="H1" s="150"/>
      <c r="I1" s="150"/>
    </row>
    <row r="2" spans="1:9" ht="18" customHeight="1">
      <c r="A2" s="158" t="s">
        <v>194</v>
      </c>
      <c r="B2" s="158"/>
      <c r="C2" s="158"/>
      <c r="D2" s="158"/>
      <c r="E2" s="158"/>
      <c r="F2" s="158"/>
      <c r="G2" s="158"/>
      <c r="H2" s="158"/>
      <c r="I2" s="159"/>
    </row>
    <row r="3" spans="1:9" ht="39.75" customHeight="1">
      <c r="A3" s="158" t="s">
        <v>125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9" ht="38.25">
      <c r="A5" s="138" t="s">
        <v>22</v>
      </c>
      <c r="B5" s="105" t="s">
        <v>113</v>
      </c>
      <c r="C5" s="105" t="s">
        <v>44</v>
      </c>
      <c r="D5" s="105" t="s">
        <v>43</v>
      </c>
      <c r="E5" s="105" t="s">
        <v>11</v>
      </c>
      <c r="F5" s="105" t="s">
        <v>146</v>
      </c>
      <c r="G5" s="105" t="s">
        <v>128</v>
      </c>
      <c r="H5" s="105" t="s">
        <v>41</v>
      </c>
      <c r="I5" s="136" t="s">
        <v>0</v>
      </c>
    </row>
    <row r="6" spans="1:9" ht="26.25" thickBot="1">
      <c r="A6" s="139"/>
      <c r="B6" s="94" t="s">
        <v>46</v>
      </c>
      <c r="C6" s="95" t="s">
        <v>24</v>
      </c>
      <c r="D6" s="95" t="s">
        <v>21</v>
      </c>
      <c r="E6" s="95" t="s">
        <v>20</v>
      </c>
      <c r="F6" s="95" t="s">
        <v>156</v>
      </c>
      <c r="G6" s="95" t="s">
        <v>129</v>
      </c>
      <c r="H6" s="95" t="s">
        <v>95</v>
      </c>
      <c r="I6" s="137"/>
    </row>
    <row r="7" spans="1:9">
      <c r="A7" s="96">
        <v>2015</v>
      </c>
      <c r="B7" s="116">
        <v>248892.63860500001</v>
      </c>
      <c r="C7" s="110">
        <v>50166</v>
      </c>
      <c r="D7" s="110">
        <v>38108.752175000001</v>
      </c>
      <c r="E7" s="110">
        <v>781.6764300000001</v>
      </c>
      <c r="F7" s="110">
        <v>77582</v>
      </c>
      <c r="G7" s="110">
        <v>7213.87</v>
      </c>
      <c r="H7" s="106">
        <v>75040.34</v>
      </c>
      <c r="I7" s="97">
        <v>2015</v>
      </c>
    </row>
    <row r="8" spans="1:9">
      <c r="A8" s="98">
        <v>2016</v>
      </c>
      <c r="B8" s="117">
        <v>262042.86732380002</v>
      </c>
      <c r="C8" s="111">
        <v>77332.47</v>
      </c>
      <c r="D8" s="111">
        <v>16245.560130799999</v>
      </c>
      <c r="E8" s="111">
        <v>1047.7571929999999</v>
      </c>
      <c r="F8" s="111">
        <v>102618</v>
      </c>
      <c r="G8" s="111">
        <v>7365.2</v>
      </c>
      <c r="H8" s="107">
        <v>57433.88</v>
      </c>
      <c r="I8" s="99">
        <v>2016</v>
      </c>
    </row>
    <row r="9" spans="1:9">
      <c r="A9" s="100">
        <v>2017</v>
      </c>
      <c r="B9" s="118">
        <v>351952.3547126</v>
      </c>
      <c r="C9" s="112">
        <v>133812.476</v>
      </c>
      <c r="D9" s="112">
        <v>32477.735353600008</v>
      </c>
      <c r="E9" s="112">
        <v>1555.323359</v>
      </c>
      <c r="F9" s="112">
        <v>106781</v>
      </c>
      <c r="G9" s="112">
        <v>5105</v>
      </c>
      <c r="H9" s="108">
        <v>72220.820000000022</v>
      </c>
      <c r="I9" s="101">
        <v>2017</v>
      </c>
    </row>
    <row r="10" spans="1:9">
      <c r="A10" s="102">
        <v>2018</v>
      </c>
      <c r="B10" s="117">
        <v>420504.42235360004</v>
      </c>
      <c r="C10" s="111">
        <v>81209.41</v>
      </c>
      <c r="D10" s="120">
        <v>32477.735353600008</v>
      </c>
      <c r="E10" s="111">
        <v>4322.2269999999999</v>
      </c>
      <c r="F10" s="111">
        <v>124676</v>
      </c>
      <c r="G10" s="111">
        <v>27924.53</v>
      </c>
      <c r="H10" s="107">
        <v>149894.51999999999</v>
      </c>
      <c r="I10" s="99">
        <v>2018</v>
      </c>
    </row>
    <row r="11" spans="1:9">
      <c r="A11" s="100">
        <v>2019</v>
      </c>
      <c r="B11" s="118">
        <v>321373.5453536</v>
      </c>
      <c r="C11" s="112">
        <v>64356</v>
      </c>
      <c r="D11" s="113">
        <v>32477.735353600008</v>
      </c>
      <c r="E11" s="112">
        <v>9403.1</v>
      </c>
      <c r="F11" s="113">
        <v>124676</v>
      </c>
      <c r="G11" s="112">
        <v>23315.75</v>
      </c>
      <c r="H11" s="108">
        <v>67144.960000000006</v>
      </c>
      <c r="I11" s="101">
        <v>2019</v>
      </c>
    </row>
    <row r="12" spans="1:9" ht="15.75" thickBot="1">
      <c r="A12" s="103">
        <v>2020</v>
      </c>
      <c r="B12" s="119">
        <v>379526.71835360001</v>
      </c>
      <c r="C12" s="114">
        <v>60117</v>
      </c>
      <c r="D12" s="115">
        <v>32477.735353600008</v>
      </c>
      <c r="E12" s="114">
        <v>70724.023000000001</v>
      </c>
      <c r="F12" s="115">
        <v>124676</v>
      </c>
      <c r="G12" s="114">
        <v>24387</v>
      </c>
      <c r="H12" s="109">
        <v>67144.960000000006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s="85" customFormat="1" ht="30.75" customHeight="1">
      <c r="A15" s="130" t="s">
        <v>158</v>
      </c>
      <c r="B15" s="130"/>
      <c r="C15" s="130"/>
      <c r="D15" s="130"/>
      <c r="E15" s="131" t="s">
        <v>157</v>
      </c>
      <c r="F15" s="131"/>
      <c r="G15" s="131"/>
      <c r="H15" s="131"/>
      <c r="I15" s="131"/>
    </row>
    <row r="16" spans="1:9" s="85" customFormat="1" ht="32.25" customHeight="1">
      <c r="A16" s="130" t="s">
        <v>150</v>
      </c>
      <c r="B16" s="130"/>
      <c r="C16" s="130"/>
      <c r="D16" s="130"/>
      <c r="E16" s="131" t="s">
        <v>149</v>
      </c>
      <c r="F16" s="131"/>
      <c r="G16" s="131"/>
      <c r="H16" s="131"/>
      <c r="I16" s="131"/>
    </row>
  </sheetData>
  <mergeCells count="14">
    <mergeCell ref="A16:D16"/>
    <mergeCell ref="E16:I16"/>
    <mergeCell ref="A5:A6"/>
    <mergeCell ref="I5:I6"/>
    <mergeCell ref="A1:I1"/>
    <mergeCell ref="A3:I3"/>
    <mergeCell ref="A2:I2"/>
    <mergeCell ref="A4:D4"/>
    <mergeCell ref="E4:I4"/>
    <mergeCell ref="A13:I13"/>
    <mergeCell ref="A14:D14"/>
    <mergeCell ref="E14:I14"/>
    <mergeCell ref="A15:D15"/>
    <mergeCell ref="E15:I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view="pageBreakPreview" zoomScale="96" zoomScaleNormal="100" zoomScaleSheetLayoutView="96" workbookViewId="0">
      <selection activeCell="N37" sqref="N37"/>
    </sheetView>
  </sheetViews>
  <sheetFormatPr defaultRowHeight="15"/>
  <cols>
    <col min="1" max="1" width="8.7109375" customWidth="1"/>
    <col min="2" max="2" width="14.7109375" customWidth="1"/>
    <col min="3" max="6" width="8.7109375" customWidth="1"/>
    <col min="7" max="7" width="9.85546875" customWidth="1"/>
    <col min="8" max="8" width="10.5703125" customWidth="1"/>
    <col min="9" max="9" width="8.7109375" customWidth="1"/>
    <col min="11" max="12" width="10" customWidth="1"/>
  </cols>
  <sheetData>
    <row r="1" spans="1:19" ht="18" customHeight="1">
      <c r="A1" s="150" t="s">
        <v>102</v>
      </c>
      <c r="B1" s="150"/>
      <c r="C1" s="150"/>
      <c r="D1" s="150"/>
      <c r="E1" s="150"/>
      <c r="F1" s="150"/>
      <c r="G1" s="150"/>
      <c r="H1" s="150"/>
      <c r="I1" s="150"/>
    </row>
    <row r="2" spans="1:19" ht="18" customHeight="1">
      <c r="A2" s="158" t="s">
        <v>193</v>
      </c>
      <c r="B2" s="158"/>
      <c r="C2" s="158"/>
      <c r="D2" s="158"/>
      <c r="E2" s="158"/>
      <c r="F2" s="158"/>
      <c r="G2" s="158"/>
      <c r="H2" s="158"/>
      <c r="I2" s="159"/>
    </row>
    <row r="3" spans="1:19" ht="18" customHeight="1">
      <c r="A3" s="158" t="s">
        <v>126</v>
      </c>
      <c r="B3" s="158"/>
      <c r="C3" s="158"/>
      <c r="D3" s="158"/>
      <c r="E3" s="158"/>
      <c r="F3" s="158"/>
      <c r="G3" s="158"/>
      <c r="H3" s="158"/>
      <c r="I3" s="159"/>
    </row>
    <row r="4" spans="1:19" ht="15.75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19">
      <c r="A5" s="138" t="s">
        <v>22</v>
      </c>
      <c r="B5" s="105" t="s">
        <v>113</v>
      </c>
      <c r="C5" s="105" t="s">
        <v>44</v>
      </c>
      <c r="D5" s="105" t="s">
        <v>43</v>
      </c>
      <c r="E5" s="105" t="s">
        <v>11</v>
      </c>
      <c r="F5" s="105" t="s">
        <v>10</v>
      </c>
      <c r="G5" s="105" t="s">
        <v>128</v>
      </c>
      <c r="H5" s="105" t="s">
        <v>41</v>
      </c>
      <c r="I5" s="136" t="s">
        <v>0</v>
      </c>
    </row>
    <row r="6" spans="1:19" ht="15.75" thickBot="1">
      <c r="A6" s="139"/>
      <c r="B6" s="94" t="s">
        <v>46</v>
      </c>
      <c r="C6" s="95" t="s">
        <v>24</v>
      </c>
      <c r="D6" s="95" t="s">
        <v>21</v>
      </c>
      <c r="E6" s="95" t="s">
        <v>20</v>
      </c>
      <c r="F6" s="95" t="s">
        <v>94</v>
      </c>
      <c r="G6" s="95" t="s">
        <v>135</v>
      </c>
      <c r="H6" s="95" t="s">
        <v>95</v>
      </c>
      <c r="I6" s="137"/>
      <c r="M6" s="85"/>
      <c r="N6" s="85"/>
      <c r="O6" s="85"/>
      <c r="P6" s="85"/>
      <c r="Q6" s="85"/>
      <c r="R6" s="85"/>
    </row>
    <row r="7" spans="1:19">
      <c r="A7" s="96">
        <v>2015</v>
      </c>
      <c r="B7" s="116" t="s">
        <v>47</v>
      </c>
      <c r="C7" s="110">
        <v>0</v>
      </c>
      <c r="D7" s="110">
        <v>12676.508000000002</v>
      </c>
      <c r="E7" s="110" t="s">
        <v>47</v>
      </c>
      <c r="F7" s="110">
        <v>0</v>
      </c>
      <c r="G7" s="110">
        <v>500</v>
      </c>
      <c r="H7" s="106">
        <v>208497.15850000002</v>
      </c>
      <c r="I7" s="97">
        <v>2015</v>
      </c>
      <c r="M7" s="85"/>
      <c r="N7" s="85"/>
      <c r="O7" s="85"/>
      <c r="P7" s="85"/>
      <c r="Q7" s="85"/>
      <c r="R7" s="85"/>
    </row>
    <row r="8" spans="1:19">
      <c r="A8" s="98">
        <v>2016</v>
      </c>
      <c r="B8" s="117" t="s">
        <v>47</v>
      </c>
      <c r="C8" s="111">
        <v>0</v>
      </c>
      <c r="D8" s="111">
        <v>10843.810608399996</v>
      </c>
      <c r="E8" s="111" t="s">
        <v>47</v>
      </c>
      <c r="F8" s="111">
        <v>0</v>
      </c>
      <c r="G8" s="111">
        <v>480</v>
      </c>
      <c r="H8" s="107">
        <v>148723.55350000004</v>
      </c>
      <c r="I8" s="99">
        <v>2016</v>
      </c>
      <c r="K8" s="85"/>
      <c r="L8" s="85"/>
      <c r="M8" s="85"/>
      <c r="N8" s="85"/>
      <c r="O8" s="85"/>
      <c r="P8" s="85"/>
    </row>
    <row r="9" spans="1:19">
      <c r="A9" s="100">
        <v>2017</v>
      </c>
      <c r="B9" s="118" t="s">
        <v>47</v>
      </c>
      <c r="C9" s="112">
        <v>0</v>
      </c>
      <c r="D9" s="112">
        <v>4597.0323938000001</v>
      </c>
      <c r="E9" s="112" t="s">
        <v>47</v>
      </c>
      <c r="F9" s="112">
        <v>0</v>
      </c>
      <c r="G9" s="112">
        <v>692</v>
      </c>
      <c r="H9" s="108">
        <v>149130.78000000006</v>
      </c>
      <c r="I9" s="101">
        <v>2017</v>
      </c>
      <c r="N9" s="85"/>
      <c r="O9" s="85"/>
      <c r="P9" s="85"/>
      <c r="Q9" s="85"/>
      <c r="R9" s="85"/>
      <c r="S9" s="85"/>
    </row>
    <row r="10" spans="1:19">
      <c r="A10" s="102">
        <v>2018</v>
      </c>
      <c r="B10" s="117" t="s">
        <v>47</v>
      </c>
      <c r="C10" s="111">
        <v>0</v>
      </c>
      <c r="D10" s="120">
        <v>4597.0323938000001</v>
      </c>
      <c r="E10" s="111" t="s">
        <v>47</v>
      </c>
      <c r="F10" s="111">
        <v>0</v>
      </c>
      <c r="G10" s="111">
        <v>15562.969999999998</v>
      </c>
      <c r="H10" s="107">
        <v>222553.42</v>
      </c>
      <c r="I10" s="99">
        <v>2018</v>
      </c>
      <c r="N10" s="85"/>
      <c r="O10" s="85"/>
      <c r="P10" s="85"/>
      <c r="Q10" s="85"/>
      <c r="R10" s="85"/>
      <c r="S10" s="85"/>
    </row>
    <row r="11" spans="1:19">
      <c r="A11" s="100">
        <v>2019</v>
      </c>
      <c r="B11" s="118" t="s">
        <v>47</v>
      </c>
      <c r="C11" s="112">
        <v>0</v>
      </c>
      <c r="D11" s="113">
        <v>4597.0323938000001</v>
      </c>
      <c r="E11" s="112" t="s">
        <v>47</v>
      </c>
      <c r="F11" s="122">
        <v>0</v>
      </c>
      <c r="G11" s="112">
        <v>29724.997999999992</v>
      </c>
      <c r="H11" s="108">
        <v>130044</v>
      </c>
      <c r="I11" s="101">
        <v>2019</v>
      </c>
    </row>
    <row r="12" spans="1:19" ht="15.75" thickBot="1">
      <c r="A12" s="103">
        <v>2020</v>
      </c>
      <c r="B12" s="119">
        <v>164012.5523938</v>
      </c>
      <c r="C12" s="114">
        <v>0</v>
      </c>
      <c r="D12" s="115">
        <v>4597.0323938000001</v>
      </c>
      <c r="E12" s="114">
        <v>876.52000000000407</v>
      </c>
      <c r="F12" s="123">
        <v>0</v>
      </c>
      <c r="G12" s="114">
        <v>28495</v>
      </c>
      <c r="H12" s="109">
        <f>H11</f>
        <v>130044</v>
      </c>
      <c r="I12" s="104">
        <v>2020</v>
      </c>
    </row>
    <row r="13" spans="1:1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19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19" s="85" customFormat="1" ht="30.75" customHeight="1">
      <c r="A15" s="130" t="s">
        <v>160</v>
      </c>
      <c r="B15" s="130"/>
      <c r="C15" s="130"/>
      <c r="D15" s="130"/>
      <c r="E15" s="131" t="s">
        <v>159</v>
      </c>
      <c r="F15" s="131"/>
      <c r="G15" s="131"/>
      <c r="H15" s="131"/>
      <c r="I15" s="131"/>
    </row>
  </sheetData>
  <mergeCells count="12">
    <mergeCell ref="A1:I1"/>
    <mergeCell ref="A3:I3"/>
    <mergeCell ref="A2:I2"/>
    <mergeCell ref="A4:D4"/>
    <mergeCell ref="E4:I4"/>
    <mergeCell ref="A14:D14"/>
    <mergeCell ref="E14:I14"/>
    <mergeCell ref="A15:D15"/>
    <mergeCell ref="E15:I15"/>
    <mergeCell ref="A5:A6"/>
    <mergeCell ref="I5:I6"/>
    <mergeCell ref="A13:I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topLeftCell="A7" workbookViewId="0">
      <selection activeCell="F15" sqref="F15"/>
    </sheetView>
  </sheetViews>
  <sheetFormatPr defaultRowHeight="15"/>
  <sheetData>
    <row r="1" spans="1:37" ht="33" customHeight="1">
      <c r="A1" s="173" t="s">
        <v>54</v>
      </c>
      <c r="B1" s="174"/>
      <c r="C1" s="174"/>
      <c r="D1" s="174"/>
      <c r="E1" s="174"/>
      <c r="F1" s="174"/>
      <c r="G1" s="174"/>
      <c r="H1" s="174"/>
      <c r="I1" s="175"/>
      <c r="M1" s="176" t="s">
        <v>18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67" t="s">
        <v>55</v>
      </c>
      <c r="B2" s="168"/>
      <c r="C2" s="168"/>
      <c r="D2" s="168"/>
      <c r="E2" s="168"/>
      <c r="F2" s="168"/>
      <c r="G2" s="168"/>
      <c r="H2" s="168"/>
      <c r="I2" s="169"/>
      <c r="M2" s="176" t="s">
        <v>30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32</v>
      </c>
      <c r="B3" s="178"/>
      <c r="C3" s="178"/>
      <c r="D3" s="178"/>
      <c r="E3" s="179" t="s">
        <v>33</v>
      </c>
      <c r="F3" s="179"/>
      <c r="G3" s="179"/>
      <c r="H3" s="179"/>
      <c r="I3" s="180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52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32" t="s">
        <v>8</v>
      </c>
      <c r="N5" s="35" t="e">
        <f>#REF!</f>
        <v>#REF!</v>
      </c>
      <c r="O5" s="35" t="e">
        <f>#REF!</f>
        <v>#REF!</v>
      </c>
      <c r="P5" s="35" t="e">
        <f>#REF!</f>
        <v>#REF!</v>
      </c>
      <c r="Q5" s="36" t="e">
        <f>#REF!</f>
        <v>#REF!</v>
      </c>
      <c r="R5" s="36" t="e">
        <f>#REF!</f>
        <v>#REF!</v>
      </c>
      <c r="S5" s="36" t="e">
        <f>#REF!</f>
        <v>#REF!</v>
      </c>
      <c r="T5" s="36" t="e">
        <f>#REF!</f>
        <v>#REF!</v>
      </c>
      <c r="U5" s="36" t="e">
        <f>#REF!</f>
        <v>#REF!</v>
      </c>
      <c r="V5" s="36" t="e">
        <f>#REF!</f>
        <v>#REF!</v>
      </c>
      <c r="W5" s="36" t="e">
        <f>#REF!</f>
        <v>#REF!</v>
      </c>
      <c r="X5" s="36" t="e">
        <f>#REF!/100</f>
        <v>#REF!</v>
      </c>
      <c r="Y5" s="36" t="e">
        <f>#REF!</f>
        <v>#REF!</v>
      </c>
      <c r="Z5" s="36" t="e">
        <f>#REF!</f>
        <v>#REF!</v>
      </c>
      <c r="AA5" s="36" t="e">
        <f>#REF!</f>
        <v>#REF!</v>
      </c>
      <c r="AB5" s="36" t="e">
        <f>#REF!</f>
        <v>#REF!</v>
      </c>
      <c r="AC5" s="36" t="e">
        <f>#REF!</f>
        <v>#REF!</v>
      </c>
      <c r="AD5" s="36" t="e">
        <f>#REF!</f>
        <v>#REF!</v>
      </c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2003</v>
      </c>
      <c r="B6" s="47" t="s">
        <v>48</v>
      </c>
      <c r="C6" s="48" t="s">
        <v>48</v>
      </c>
      <c r="D6" s="48" t="s">
        <v>48</v>
      </c>
      <c r="E6" s="48" t="s">
        <v>48</v>
      </c>
      <c r="F6" s="48">
        <v>0.97</v>
      </c>
      <c r="G6" s="48">
        <v>0.79</v>
      </c>
      <c r="H6" s="48" t="s">
        <v>48</v>
      </c>
      <c r="I6" s="23">
        <v>2003</v>
      </c>
      <c r="M6" s="32" t="s">
        <v>9</v>
      </c>
      <c r="N6" s="35">
        <f>'[1]water varibles'!AA118</f>
        <v>0.74</v>
      </c>
      <c r="O6" s="35">
        <f>'[1]water varibles'!AB118</f>
        <v>0.75</v>
      </c>
      <c r="P6" s="35">
        <f>'[1]water varibles'!AC118</f>
        <v>0.77</v>
      </c>
      <c r="Q6" s="36">
        <f>'[1]water varibles'!AD118</f>
        <v>0.79</v>
      </c>
      <c r="R6" s="36">
        <f>'[1]water varibles'!AE118</f>
        <v>0.83</v>
      </c>
      <c r="S6" s="36">
        <f>'[1]water varibles'!AF118</f>
        <v>0.86</v>
      </c>
      <c r="T6" s="36">
        <f>'[1]water varibles'!AG118</f>
        <v>0.87</v>
      </c>
      <c r="U6" s="36">
        <f>'[1]water varibles'!AH118</f>
        <v>0.79</v>
      </c>
      <c r="V6" s="36">
        <f>'[1]water varibles'!AI118</f>
        <v>0.76</v>
      </c>
      <c r="W6" s="36">
        <f>'[1]water varibles'!AJ118</f>
        <v>0.77</v>
      </c>
      <c r="X6" s="36">
        <f>'[1]water varibles'!AK118</f>
        <v>0.81</v>
      </c>
      <c r="Y6" s="36">
        <f>'[1]water varibles'!AL118</f>
        <v>0.88</v>
      </c>
      <c r="Z6" s="36">
        <f>'[1]water varibles'!AM118</f>
        <v>0.87</v>
      </c>
      <c r="AA6" s="36">
        <f>'[1]water varibles'!AN118</f>
        <v>0.87</v>
      </c>
      <c r="AB6" s="36">
        <f>'[1]water varibles'!AO118</f>
        <v>0.9</v>
      </c>
      <c r="AC6" s="36">
        <f>'[1]water varibles'!AP118</f>
        <v>0</v>
      </c>
      <c r="AD6" s="36">
        <f>'[1]water varibles'!AQ118</f>
        <v>0</v>
      </c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2004</v>
      </c>
      <c r="B7" s="49" t="s">
        <v>48</v>
      </c>
      <c r="C7" s="50" t="s">
        <v>48</v>
      </c>
      <c r="D7" s="50">
        <v>0.68</v>
      </c>
      <c r="E7" s="50" t="s">
        <v>48</v>
      </c>
      <c r="F7" s="50">
        <v>0.97</v>
      </c>
      <c r="G7" s="50">
        <v>0.83</v>
      </c>
      <c r="H7" s="50" t="s">
        <v>48</v>
      </c>
      <c r="I7" s="52">
        <v>2004</v>
      </c>
      <c r="M7" s="32" t="s">
        <v>10</v>
      </c>
      <c r="N7" s="35" t="e">
        <f>#REF!</f>
        <v>#REF!</v>
      </c>
      <c r="O7" s="35" t="e">
        <f>#REF!</f>
        <v>#REF!</v>
      </c>
      <c r="P7" s="35" t="e">
        <f>#REF!</f>
        <v>#REF!</v>
      </c>
      <c r="Q7" s="36" t="e">
        <f>#REF!</f>
        <v>#REF!</v>
      </c>
      <c r="R7" s="36" t="e">
        <f>#REF!</f>
        <v>#REF!</v>
      </c>
      <c r="S7" s="36" t="e">
        <f>#REF!</f>
        <v>#REF!</v>
      </c>
      <c r="T7" s="36" t="e">
        <f>#REF!</f>
        <v>#REF!</v>
      </c>
      <c r="U7" s="36" t="e">
        <f>#REF!</f>
        <v>#REF!</v>
      </c>
      <c r="V7" s="36" t="e">
        <f>#REF!</f>
        <v>#REF!</v>
      </c>
      <c r="W7" s="36" t="e">
        <f>#REF!</f>
        <v>#REF!</v>
      </c>
      <c r="X7" s="36" t="e">
        <f>#REF!</f>
        <v>#REF!</v>
      </c>
      <c r="Y7" s="36" t="e">
        <f>#REF!</f>
        <v>#REF!</v>
      </c>
      <c r="Z7" s="36" t="e">
        <f>#REF!</f>
        <v>#REF!</v>
      </c>
      <c r="AA7" s="36" t="e">
        <f>#REF!</f>
        <v>#REF!</v>
      </c>
      <c r="AB7" s="36" t="e">
        <f>#REF!</f>
        <v>#REF!</v>
      </c>
      <c r="AC7" s="36" t="e">
        <f>#REF!</f>
        <v>#REF!</v>
      </c>
      <c r="AD7" s="36" t="e">
        <f>#REF!</f>
        <v>#REF!</v>
      </c>
      <c r="AE7" s="31"/>
      <c r="AF7" s="13"/>
      <c r="AG7" s="31"/>
      <c r="AH7" s="31"/>
      <c r="AI7" s="31"/>
      <c r="AJ7" s="13"/>
      <c r="AK7" s="13"/>
    </row>
    <row r="8" spans="1:37" ht="20.25" customHeight="1">
      <c r="A8" s="22">
        <v>2005</v>
      </c>
      <c r="B8" s="47" t="s">
        <v>48</v>
      </c>
      <c r="C8" s="48">
        <v>0</v>
      </c>
      <c r="D8" s="48" t="s">
        <v>48</v>
      </c>
      <c r="E8" s="48" t="s">
        <v>48</v>
      </c>
      <c r="F8" s="48">
        <v>0.98</v>
      </c>
      <c r="G8" s="48">
        <v>0.86</v>
      </c>
      <c r="H8" s="48" t="s">
        <v>48</v>
      </c>
      <c r="I8" s="23">
        <v>2005</v>
      </c>
      <c r="M8" s="32" t="s">
        <v>11</v>
      </c>
      <c r="N8" s="35">
        <f>'[2]water Varibles'!AA118</f>
        <v>0</v>
      </c>
      <c r="O8" s="35">
        <f>'[2]water Varibles'!AB118</f>
        <v>0</v>
      </c>
      <c r="P8" s="35">
        <f>'[2]water Varibles'!AC118</f>
        <v>0</v>
      </c>
      <c r="Q8" s="36">
        <f>'[2]water Varibles'!AD118</f>
        <v>0</v>
      </c>
      <c r="R8" s="36">
        <f>'[2]water Varibles'!AE118</f>
        <v>0</v>
      </c>
      <c r="S8" s="36">
        <f>'[2]water Varibles'!AF118</f>
        <v>0</v>
      </c>
      <c r="T8" s="36">
        <f>'[2]water Varibles'!AG118</f>
        <v>0</v>
      </c>
      <c r="U8" s="36">
        <f>'[2]water Varibles'!AH118</f>
        <v>0</v>
      </c>
      <c r="V8" s="36">
        <f>'[2]water Varibles'!AI118</f>
        <v>0</v>
      </c>
      <c r="W8" s="36">
        <f>'[2]water Varibles'!AJ118</f>
        <v>0</v>
      </c>
      <c r="X8" s="36">
        <f>'[2]water Varibles'!AK118</f>
        <v>0</v>
      </c>
      <c r="Y8" s="36">
        <f>'[2]water Varibles'!AL118</f>
        <v>0</v>
      </c>
      <c r="Z8" s="36">
        <f>'[2]water Varibles'!AM118</f>
        <v>0</v>
      </c>
      <c r="AA8" s="36">
        <f>'[2]water Varibles'!AN118</f>
        <v>0</v>
      </c>
      <c r="AB8" s="36">
        <f>'[2]water Varibles'!AO118</f>
        <v>0</v>
      </c>
      <c r="AC8" s="36">
        <f>'[2]water Varibles'!AP118</f>
        <v>0</v>
      </c>
      <c r="AD8" s="36">
        <f>'[2]water Varibles'!AQ118</f>
        <v>0</v>
      </c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2006</v>
      </c>
      <c r="B9" s="49" t="s">
        <v>48</v>
      </c>
      <c r="C9" s="50">
        <v>0</v>
      </c>
      <c r="D9" s="50" t="s">
        <v>48</v>
      </c>
      <c r="E9" s="50" t="s">
        <v>48</v>
      </c>
      <c r="F9" s="50">
        <v>0.98</v>
      </c>
      <c r="G9" s="50">
        <v>0.87</v>
      </c>
      <c r="H9" s="50" t="s">
        <v>48</v>
      </c>
      <c r="I9" s="52">
        <v>2006</v>
      </c>
      <c r="M9" s="32" t="s">
        <v>12</v>
      </c>
      <c r="N9" s="35">
        <f>'[3]Water Varibles'!AA118</f>
        <v>0</v>
      </c>
      <c r="O9" s="35">
        <f>'[3]Water Varibles'!AB118</f>
        <v>0</v>
      </c>
      <c r="P9" s="35">
        <f>'[3]Water Varibles'!AC118</f>
        <v>0</v>
      </c>
      <c r="Q9" s="36">
        <f>'[3]Water Varibles'!AD118</f>
        <v>0</v>
      </c>
      <c r="R9" s="36">
        <f>'[3]Water Varibles'!AE118</f>
        <v>0.68</v>
      </c>
      <c r="S9" s="36">
        <f>'[3]Water Varibles'!AF118</f>
        <v>0</v>
      </c>
      <c r="T9" s="36">
        <f>'[3]Water Varibles'!AG118</f>
        <v>0</v>
      </c>
      <c r="U9" s="36">
        <f>'[3]Water Varibles'!AH118</f>
        <v>0</v>
      </c>
      <c r="V9" s="36">
        <f>'[3]Water Varibles'!AI118</f>
        <v>0</v>
      </c>
      <c r="W9" s="36">
        <f>'[3]Water Varibles'!AJ118</f>
        <v>0</v>
      </c>
      <c r="X9" s="36">
        <f>'[3]Water Varibles'!AK118</f>
        <v>0.77</v>
      </c>
      <c r="Y9" s="36">
        <f>'[3]Water Varibles'!AL118</f>
        <v>0</v>
      </c>
      <c r="Z9" s="36">
        <f>'[3]Water Varibles'!AM118</f>
        <v>0</v>
      </c>
      <c r="AA9" s="36">
        <f>'[3]Water Varibles'!AN118</f>
        <v>0</v>
      </c>
      <c r="AB9" s="36">
        <f>'[3]Water Varibles'!AO118</f>
        <v>0</v>
      </c>
      <c r="AC9" s="36">
        <f>'[3]Water Varibles'!AP118</f>
        <v>0</v>
      </c>
      <c r="AD9" s="36">
        <f>'[3]Water Varibles'!AQ118</f>
        <v>0</v>
      </c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2007</v>
      </c>
      <c r="B10" s="47" t="s">
        <v>48</v>
      </c>
      <c r="C10" s="48">
        <v>0</v>
      </c>
      <c r="D10" s="48" t="s">
        <v>48</v>
      </c>
      <c r="E10" s="48" t="s">
        <v>48</v>
      </c>
      <c r="F10" s="48">
        <v>0.98</v>
      </c>
      <c r="G10" s="48">
        <v>0.79</v>
      </c>
      <c r="H10" s="48" t="s">
        <v>48</v>
      </c>
      <c r="I10" s="23">
        <v>2007</v>
      </c>
      <c r="M10" s="32" t="s">
        <v>13</v>
      </c>
      <c r="N10" s="35">
        <f>'[4]Water varibles'!AA118</f>
        <v>0</v>
      </c>
      <c r="O10" s="35">
        <f>'[4]Water varibles'!AB118</f>
        <v>0</v>
      </c>
      <c r="P10" s="35">
        <f>'[4]Water varibles'!AC118</f>
        <v>0</v>
      </c>
      <c r="Q10" s="36">
        <f>'[4]Water varibles'!AD118</f>
        <v>0</v>
      </c>
      <c r="R10" s="36">
        <f>'[4]Water varibles'!AE118</f>
        <v>0</v>
      </c>
      <c r="S10" s="36">
        <f>'[4]Water varibles'!AF118</f>
        <v>0</v>
      </c>
      <c r="T10" s="36">
        <f>'[4]Water varibles'!AG118</f>
        <v>0</v>
      </c>
      <c r="U10" s="36">
        <f>'[4]Water varibles'!AH118</f>
        <v>0</v>
      </c>
      <c r="V10" s="36">
        <f>'[4]Water varibles'!AI118</f>
        <v>0</v>
      </c>
      <c r="W10" s="36">
        <f>'[4]Water varibles'!AJ118</f>
        <v>0</v>
      </c>
      <c r="X10" s="36">
        <f>'[4]Water varibles'!AK118</f>
        <v>0</v>
      </c>
      <c r="Y10" s="36">
        <f>'[4]Water varibles'!AL118</f>
        <v>0</v>
      </c>
      <c r="Z10" s="36">
        <f>'[4]Water varibles'!AM118</f>
        <v>0</v>
      </c>
      <c r="AA10" s="36">
        <f>'[4]Water varibles'!AN118</f>
        <v>0</v>
      </c>
      <c r="AB10" s="36">
        <f>'[4]Water varibles'!AO118</f>
        <v>0</v>
      </c>
      <c r="AC10" s="36">
        <f>'[4]Water varibles'!AP118</f>
        <v>0</v>
      </c>
      <c r="AD10" s="36">
        <f>'[4]Water varibles'!AQ118</f>
        <v>0</v>
      </c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2008</v>
      </c>
      <c r="B11" s="49" t="s">
        <v>48</v>
      </c>
      <c r="C11" s="50">
        <v>0</v>
      </c>
      <c r="D11" s="50" t="s">
        <v>48</v>
      </c>
      <c r="E11" s="50" t="s">
        <v>48</v>
      </c>
      <c r="F11" s="50">
        <v>0.98</v>
      </c>
      <c r="G11" s="50">
        <v>0.76</v>
      </c>
      <c r="H11" s="50" t="s">
        <v>48</v>
      </c>
      <c r="I11" s="52">
        <v>2008</v>
      </c>
      <c r="M11" s="16"/>
      <c r="N11" s="39" t="e">
        <f t="shared" ref="N11:AD11" si="0">SUM(N5:N10)</f>
        <v>#REF!</v>
      </c>
      <c r="O11" s="39" t="e">
        <f t="shared" si="0"/>
        <v>#REF!</v>
      </c>
      <c r="P11" s="39" t="e">
        <f t="shared" si="0"/>
        <v>#REF!</v>
      </c>
      <c r="Q11" s="40" t="e">
        <f t="shared" si="0"/>
        <v>#REF!</v>
      </c>
      <c r="R11" s="40" t="e">
        <f t="shared" si="0"/>
        <v>#REF!</v>
      </c>
      <c r="S11" s="40" t="e">
        <f t="shared" si="0"/>
        <v>#REF!</v>
      </c>
      <c r="T11" s="40" t="e">
        <f t="shared" si="0"/>
        <v>#REF!</v>
      </c>
      <c r="U11" s="40" t="e">
        <f t="shared" si="0"/>
        <v>#REF!</v>
      </c>
      <c r="V11" s="40" t="e">
        <f t="shared" si="0"/>
        <v>#REF!</v>
      </c>
      <c r="W11" s="40" t="e">
        <f t="shared" si="0"/>
        <v>#REF!</v>
      </c>
      <c r="X11" s="40" t="e">
        <f t="shared" si="0"/>
        <v>#REF!</v>
      </c>
      <c r="Y11" s="40" t="e">
        <f t="shared" si="0"/>
        <v>#REF!</v>
      </c>
      <c r="Z11" s="40" t="e">
        <f t="shared" si="0"/>
        <v>#REF!</v>
      </c>
      <c r="AA11" s="40" t="e">
        <f t="shared" si="0"/>
        <v>#REF!</v>
      </c>
      <c r="AB11" s="40" t="e">
        <f t="shared" si="0"/>
        <v>#REF!</v>
      </c>
      <c r="AC11" s="40" t="e">
        <f t="shared" si="0"/>
        <v>#REF!</v>
      </c>
      <c r="AD11" s="40" t="e">
        <f t="shared" si="0"/>
        <v>#REF!</v>
      </c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2009</v>
      </c>
      <c r="B12" s="47" t="s">
        <v>48</v>
      </c>
      <c r="C12" s="48">
        <v>0</v>
      </c>
      <c r="D12" s="48" t="s">
        <v>48</v>
      </c>
      <c r="E12" s="48" t="s">
        <v>48</v>
      </c>
      <c r="F12" s="48">
        <v>0.98</v>
      </c>
      <c r="G12" s="48">
        <v>0.77</v>
      </c>
      <c r="H12" s="48" t="s">
        <v>48</v>
      </c>
      <c r="I12" s="23">
        <v>2009</v>
      </c>
      <c r="P12" s="1" t="s">
        <v>78</v>
      </c>
      <c r="Q12" s="1" t="s">
        <v>81</v>
      </c>
      <c r="R12" s="1" t="s">
        <v>72</v>
      </c>
      <c r="S12" s="1" t="s">
        <v>75</v>
      </c>
    </row>
    <row r="13" spans="1:37" ht="20.25" customHeight="1">
      <c r="A13" s="51">
        <v>2010</v>
      </c>
      <c r="B13" s="49" t="s">
        <v>48</v>
      </c>
      <c r="C13" s="50">
        <v>0</v>
      </c>
      <c r="D13" s="50">
        <v>0.77</v>
      </c>
      <c r="E13" s="50" t="s">
        <v>48</v>
      </c>
      <c r="F13" s="50">
        <v>1</v>
      </c>
      <c r="G13" s="50">
        <v>0.81</v>
      </c>
      <c r="H13" s="50" t="s">
        <v>47</v>
      </c>
      <c r="I13" s="52">
        <v>2010</v>
      </c>
      <c r="O13" s="22">
        <v>2003</v>
      </c>
      <c r="P13" s="48"/>
      <c r="Q13" s="48">
        <v>0.97</v>
      </c>
      <c r="R13" s="48">
        <v>0.79</v>
      </c>
      <c r="S13" s="48">
        <v>0.97</v>
      </c>
    </row>
    <row r="14" spans="1:37" ht="20.25" customHeight="1">
      <c r="A14" s="22">
        <v>2011</v>
      </c>
      <c r="B14" s="47" t="s">
        <v>48</v>
      </c>
      <c r="C14" s="48">
        <v>0</v>
      </c>
      <c r="D14" s="48" t="s">
        <v>48</v>
      </c>
      <c r="E14" s="48" t="s">
        <v>48</v>
      </c>
      <c r="F14" s="48">
        <v>1</v>
      </c>
      <c r="G14" s="48">
        <v>0.88</v>
      </c>
      <c r="H14" s="48" t="s">
        <v>48</v>
      </c>
      <c r="I14" s="23">
        <v>2011</v>
      </c>
      <c r="O14" s="51">
        <v>2004</v>
      </c>
      <c r="P14" s="50">
        <v>0.68</v>
      </c>
      <c r="Q14" s="50">
        <v>0.97</v>
      </c>
      <c r="R14" s="50">
        <v>0.83</v>
      </c>
      <c r="S14" s="50">
        <v>0.97</v>
      </c>
    </row>
    <row r="15" spans="1:37" ht="20.25" customHeight="1">
      <c r="A15" s="51">
        <v>2012</v>
      </c>
      <c r="B15" s="49" t="s">
        <v>48</v>
      </c>
      <c r="C15" s="50">
        <v>0</v>
      </c>
      <c r="D15" s="50" t="s">
        <v>48</v>
      </c>
      <c r="E15" s="50" t="s">
        <v>48</v>
      </c>
      <c r="F15" s="50">
        <v>1</v>
      </c>
      <c r="G15" s="50">
        <v>0.87</v>
      </c>
      <c r="H15" s="50" t="s">
        <v>48</v>
      </c>
      <c r="I15" s="52">
        <v>2012</v>
      </c>
      <c r="O15" s="22">
        <v>2005</v>
      </c>
      <c r="P15" s="48"/>
      <c r="Q15" s="48">
        <v>0.98</v>
      </c>
      <c r="R15" s="48">
        <v>0.86</v>
      </c>
      <c r="S15" s="48">
        <v>0.98</v>
      </c>
    </row>
    <row r="16" spans="1:37" ht="20.25" customHeight="1">
      <c r="A16" s="22">
        <v>2013</v>
      </c>
      <c r="B16" s="47" t="s">
        <v>48</v>
      </c>
      <c r="C16" s="48">
        <v>0</v>
      </c>
      <c r="D16" s="48" t="s">
        <v>48</v>
      </c>
      <c r="E16" s="48" t="s">
        <v>48</v>
      </c>
      <c r="F16" s="48">
        <v>1</v>
      </c>
      <c r="G16" s="48">
        <v>0.87</v>
      </c>
      <c r="H16" s="48" t="s">
        <v>48</v>
      </c>
      <c r="I16" s="23">
        <v>2013</v>
      </c>
      <c r="O16" s="51">
        <v>2006</v>
      </c>
      <c r="P16" s="50"/>
      <c r="Q16" s="50">
        <v>0.98</v>
      </c>
      <c r="R16" s="50">
        <v>0.87</v>
      </c>
      <c r="S16" s="50">
        <v>0.98</v>
      </c>
    </row>
    <row r="17" spans="1:35" ht="20.25" customHeight="1">
      <c r="A17" s="51">
        <v>2014</v>
      </c>
      <c r="B17" s="49" t="s">
        <v>48</v>
      </c>
      <c r="C17" s="50">
        <v>0</v>
      </c>
      <c r="D17" s="50" t="s">
        <v>48</v>
      </c>
      <c r="E17" s="50" t="s">
        <v>48</v>
      </c>
      <c r="F17" s="50">
        <v>1</v>
      </c>
      <c r="G17" s="50">
        <v>0.9</v>
      </c>
      <c r="H17" s="50" t="s">
        <v>48</v>
      </c>
      <c r="I17" s="52">
        <v>2014</v>
      </c>
      <c r="O17" s="22">
        <v>2007</v>
      </c>
      <c r="P17" s="48"/>
      <c r="Q17" s="48">
        <v>0.98</v>
      </c>
      <c r="R17" s="48">
        <v>0.79</v>
      </c>
      <c r="S17" s="48">
        <v>0.98</v>
      </c>
    </row>
    <row r="18" spans="1:35">
      <c r="A18" s="24"/>
      <c r="B18" s="17"/>
      <c r="C18" s="17"/>
      <c r="D18" s="17"/>
      <c r="E18" s="17"/>
      <c r="F18" s="17"/>
      <c r="G18" s="17"/>
      <c r="H18" s="17"/>
      <c r="I18" s="25"/>
      <c r="O18" s="51">
        <v>2008</v>
      </c>
      <c r="P18" s="50"/>
      <c r="Q18" s="50">
        <v>0.98</v>
      </c>
      <c r="R18" s="50">
        <v>0.76</v>
      </c>
      <c r="S18" s="50">
        <v>0.98</v>
      </c>
    </row>
    <row r="19" spans="1:35" ht="18.75" customHeight="1">
      <c r="A19" s="164" t="s">
        <v>83</v>
      </c>
      <c r="B19" s="165"/>
      <c r="C19" s="165"/>
      <c r="D19" s="165"/>
      <c r="E19" s="165"/>
      <c r="F19" s="165"/>
      <c r="G19" s="165"/>
      <c r="H19" s="165"/>
      <c r="I19" s="166"/>
      <c r="O19" s="22">
        <v>2009</v>
      </c>
      <c r="P19" s="48"/>
      <c r="Q19" s="48">
        <v>0.98</v>
      </c>
      <c r="R19" s="48">
        <v>0.77</v>
      </c>
      <c r="S19" s="48">
        <v>0.98</v>
      </c>
    </row>
    <row r="20" spans="1:35" ht="17.25" customHeight="1">
      <c r="A20" s="167" t="s">
        <v>63</v>
      </c>
      <c r="B20" s="168"/>
      <c r="C20" s="168"/>
      <c r="D20" s="168"/>
      <c r="E20" s="168"/>
      <c r="F20" s="168"/>
      <c r="G20" s="168"/>
      <c r="H20" s="168"/>
      <c r="I20" s="169"/>
      <c r="O20" s="51">
        <v>2010</v>
      </c>
      <c r="P20" s="50">
        <v>0.77</v>
      </c>
      <c r="Q20" s="50">
        <v>1</v>
      </c>
      <c r="R20" s="50">
        <v>0.81</v>
      </c>
      <c r="S20" s="50">
        <v>1</v>
      </c>
    </row>
    <row r="21" spans="1:35">
      <c r="A21" s="24"/>
      <c r="B21" s="17"/>
      <c r="C21" s="17"/>
      <c r="D21" s="17"/>
      <c r="E21" s="17"/>
      <c r="F21" s="17"/>
      <c r="G21" s="17"/>
      <c r="H21" s="17"/>
      <c r="I21" s="25"/>
      <c r="O21" s="22">
        <v>2011</v>
      </c>
      <c r="P21" s="48"/>
      <c r="Q21" s="48">
        <v>1</v>
      </c>
      <c r="R21" s="48">
        <v>0.88</v>
      </c>
      <c r="S21" s="48">
        <v>1</v>
      </c>
      <c r="AI21">
        <f>'[5]Water Variables'!AR35</f>
        <v>0</v>
      </c>
    </row>
    <row r="22" spans="1:35">
      <c r="A22" s="24"/>
      <c r="B22" s="17"/>
      <c r="C22" s="17"/>
      <c r="D22" s="17"/>
      <c r="E22" s="17"/>
      <c r="F22" s="17"/>
      <c r="G22" s="17"/>
      <c r="H22" s="17"/>
      <c r="I22" s="25"/>
      <c r="O22" s="51">
        <v>2012</v>
      </c>
      <c r="P22" s="50"/>
      <c r="Q22" s="50">
        <v>1</v>
      </c>
      <c r="R22" s="50">
        <v>0.87</v>
      </c>
      <c r="S22" s="50">
        <v>1</v>
      </c>
    </row>
    <row r="23" spans="1:35">
      <c r="A23" s="24"/>
      <c r="B23" s="17"/>
      <c r="C23" s="17"/>
      <c r="D23" s="17"/>
      <c r="E23" s="17"/>
      <c r="F23" s="17"/>
      <c r="G23" s="17"/>
      <c r="H23" s="17"/>
      <c r="I23" s="25"/>
      <c r="O23" s="22">
        <v>2013</v>
      </c>
      <c r="P23" s="48"/>
      <c r="Q23" s="48">
        <v>1</v>
      </c>
      <c r="R23" s="48">
        <v>0.87</v>
      </c>
      <c r="S23" s="48">
        <v>1</v>
      </c>
    </row>
    <row r="24" spans="1:35">
      <c r="A24" s="24"/>
      <c r="B24" s="17"/>
      <c r="C24" s="17"/>
      <c r="D24" s="17"/>
      <c r="E24" s="17"/>
      <c r="F24" s="17"/>
      <c r="G24" s="17"/>
      <c r="H24" s="17"/>
      <c r="I24" s="25"/>
      <c r="O24" s="51">
        <v>2014</v>
      </c>
      <c r="P24" s="50"/>
      <c r="Q24" s="50">
        <v>1</v>
      </c>
      <c r="R24" s="50">
        <v>0.9</v>
      </c>
      <c r="S24" s="50">
        <v>1</v>
      </c>
    </row>
    <row r="25" spans="1:35">
      <c r="A25" s="24"/>
      <c r="B25" s="17"/>
      <c r="C25" s="17"/>
      <c r="D25" s="17"/>
      <c r="E25" s="17"/>
      <c r="F25" s="17"/>
      <c r="G25" s="17"/>
      <c r="H25" s="17"/>
      <c r="I25" s="25"/>
    </row>
    <row r="26" spans="1:35">
      <c r="A26" s="24"/>
      <c r="B26" s="17"/>
      <c r="C26" s="17"/>
      <c r="D26" s="17"/>
      <c r="E26" s="17"/>
      <c r="F26" s="17"/>
      <c r="G26" s="17"/>
      <c r="H26" s="17"/>
      <c r="I26" s="25"/>
    </row>
    <row r="27" spans="1:35">
      <c r="A27" s="24"/>
      <c r="B27" s="17"/>
      <c r="C27" s="17"/>
      <c r="D27" s="17"/>
      <c r="E27" s="17"/>
      <c r="F27" s="17"/>
      <c r="G27" s="17"/>
      <c r="H27" s="17"/>
      <c r="I27" s="25"/>
    </row>
    <row r="28" spans="1:35">
      <c r="A28" s="24"/>
      <c r="B28" s="17"/>
      <c r="C28" s="17"/>
      <c r="D28" s="17"/>
      <c r="E28" s="17"/>
      <c r="F28" s="17"/>
      <c r="G28" s="17"/>
      <c r="H28" s="17"/>
      <c r="I28" s="25"/>
    </row>
    <row r="29" spans="1:35">
      <c r="A29" s="24"/>
      <c r="B29" s="17"/>
      <c r="C29" s="17"/>
      <c r="D29" s="17"/>
      <c r="E29" s="17"/>
      <c r="F29" s="17"/>
      <c r="G29" s="17"/>
      <c r="H29" s="17"/>
      <c r="I29" s="25"/>
    </row>
    <row r="30" spans="1:35">
      <c r="A30" s="24"/>
      <c r="B30" s="17"/>
      <c r="C30" s="17"/>
      <c r="D30" s="17"/>
      <c r="E30" s="17"/>
      <c r="F30" s="17"/>
      <c r="G30" s="17"/>
      <c r="H30" s="17"/>
      <c r="I30" s="25"/>
    </row>
    <row r="31" spans="1:35">
      <c r="A31" s="24"/>
      <c r="B31" s="17"/>
      <c r="C31" s="17"/>
      <c r="D31" s="17"/>
      <c r="E31" s="17"/>
      <c r="F31" s="17"/>
      <c r="G31" s="17"/>
      <c r="H31" s="17"/>
      <c r="I31" s="25"/>
    </row>
    <row r="32" spans="1:35">
      <c r="A32" s="24"/>
      <c r="B32" s="17"/>
      <c r="C32" s="17"/>
      <c r="D32" s="17"/>
      <c r="E32" s="17"/>
      <c r="F32" s="17"/>
      <c r="G32" s="17"/>
      <c r="H32" s="17"/>
      <c r="I32" s="25"/>
    </row>
    <row r="33" spans="1:9">
      <c r="A33" s="24"/>
      <c r="B33" s="17"/>
      <c r="C33" s="17"/>
      <c r="D33" s="17"/>
      <c r="E33" s="17"/>
      <c r="F33" s="17"/>
      <c r="G33" s="17"/>
      <c r="H33" s="17"/>
      <c r="I33" s="25"/>
    </row>
    <row r="34" spans="1:9">
      <c r="A34" s="24"/>
      <c r="B34" s="17"/>
      <c r="C34" s="17"/>
      <c r="D34" s="17"/>
      <c r="E34" s="17"/>
      <c r="F34" s="17"/>
      <c r="G34" s="17"/>
      <c r="H34" s="17"/>
      <c r="I34" s="25"/>
    </row>
    <row r="35" spans="1:9">
      <c r="A35" s="24"/>
      <c r="B35" s="17"/>
      <c r="C35" s="17"/>
      <c r="D35" s="17"/>
      <c r="E35" s="17"/>
      <c r="F35" s="17"/>
      <c r="G35" s="17"/>
      <c r="H35" s="17"/>
      <c r="I35" s="25"/>
    </row>
    <row r="36" spans="1:9">
      <c r="A36" s="24"/>
      <c r="B36" s="17"/>
      <c r="C36" s="17"/>
      <c r="D36" s="17"/>
      <c r="E36" s="17"/>
      <c r="F36" s="17"/>
      <c r="G36" s="17"/>
      <c r="H36" s="17"/>
      <c r="I36" s="25"/>
    </row>
    <row r="37" spans="1:9">
      <c r="A37" s="24"/>
      <c r="B37" s="17"/>
      <c r="C37" s="17"/>
      <c r="D37" s="17"/>
      <c r="E37" s="17"/>
      <c r="F37" s="17"/>
      <c r="G37" s="17"/>
      <c r="H37" s="17"/>
      <c r="I37" s="25"/>
    </row>
    <row r="38" spans="1:9" ht="15.75" thickBot="1">
      <c r="A38" s="26"/>
      <c r="B38" s="27"/>
      <c r="C38" s="27"/>
      <c r="D38" s="27"/>
      <c r="E38" s="57">
        <v>23</v>
      </c>
      <c r="F38" s="27"/>
      <c r="G38" s="27"/>
      <c r="H38" s="27"/>
      <c r="I38" s="28"/>
    </row>
    <row r="39" spans="1:9">
      <c r="A39" t="s">
        <v>29</v>
      </c>
      <c r="I39" t="s">
        <v>27</v>
      </c>
    </row>
  </sheetData>
  <mergeCells count="10">
    <mergeCell ref="A19:I19"/>
    <mergeCell ref="A20:I20"/>
    <mergeCell ref="AE11:AK11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A599"/>
  </sheetPr>
  <dimension ref="A1:AK39"/>
  <sheetViews>
    <sheetView topLeftCell="A4" workbookViewId="0">
      <selection activeCell="G13" sqref="G13"/>
    </sheetView>
  </sheetViews>
  <sheetFormatPr defaultRowHeight="15"/>
  <cols>
    <col min="13" max="13" width="9.5703125" bestFit="1" customWidth="1"/>
  </cols>
  <sheetData>
    <row r="1" spans="1:37" ht="33" customHeight="1">
      <c r="A1" s="182" t="s">
        <v>56</v>
      </c>
      <c r="B1" s="183"/>
      <c r="C1" s="183"/>
      <c r="D1" s="183"/>
      <c r="E1" s="183"/>
      <c r="F1" s="183"/>
      <c r="G1" s="183"/>
      <c r="H1" s="183"/>
      <c r="I1" s="184"/>
      <c r="M1" s="176" t="s">
        <v>34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85" t="s">
        <v>57</v>
      </c>
      <c r="B2" s="186"/>
      <c r="C2" s="186"/>
      <c r="D2" s="186"/>
      <c r="E2" s="186"/>
      <c r="F2" s="186"/>
      <c r="G2" s="186"/>
      <c r="H2" s="186"/>
      <c r="I2" s="187"/>
      <c r="M2" s="176" t="s">
        <v>35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32</v>
      </c>
      <c r="B3" s="178"/>
      <c r="C3" s="178"/>
      <c r="D3" s="178"/>
      <c r="E3" s="179" t="s">
        <v>33</v>
      </c>
      <c r="F3" s="179"/>
      <c r="G3" s="179"/>
      <c r="H3" s="179"/>
      <c r="I3" s="180"/>
      <c r="M3" s="181" t="s">
        <v>31</v>
      </c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52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32" t="s">
        <v>8</v>
      </c>
      <c r="N5" s="35"/>
      <c r="O5" s="37"/>
      <c r="P5" s="37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2003</v>
      </c>
      <c r="B6" s="47" t="s">
        <v>47</v>
      </c>
      <c r="C6" s="48">
        <v>0</v>
      </c>
      <c r="D6" s="48" t="s">
        <v>47</v>
      </c>
      <c r="E6" s="48" t="s">
        <v>47</v>
      </c>
      <c r="F6" s="48">
        <v>0.35</v>
      </c>
      <c r="G6" s="48">
        <v>0.79</v>
      </c>
      <c r="H6" s="48" t="s">
        <v>47</v>
      </c>
      <c r="I6" s="23">
        <v>2003</v>
      </c>
      <c r="M6" s="32" t="s">
        <v>9</v>
      </c>
      <c r="N6" s="35">
        <f>'[1]water varibles'!AA119</f>
        <v>0.74</v>
      </c>
      <c r="O6" s="35">
        <f>'[1]water varibles'!AB119</f>
        <v>0.75</v>
      </c>
      <c r="P6" s="35">
        <f>'[1]water varibles'!AC119</f>
        <v>0.77</v>
      </c>
      <c r="Q6" s="36">
        <f>'[1]water varibles'!AD119</f>
        <v>0.79</v>
      </c>
      <c r="R6" s="36">
        <f>'[1]water varibles'!AE119</f>
        <v>0.83</v>
      </c>
      <c r="S6" s="36">
        <f>'[1]water varibles'!AF119</f>
        <v>0.86</v>
      </c>
      <c r="T6" s="36">
        <f>'[1]water varibles'!AG119</f>
        <v>0.87</v>
      </c>
      <c r="U6" s="36">
        <f>'[1]water varibles'!AH119</f>
        <v>0.79</v>
      </c>
      <c r="V6" s="36">
        <f>'[1]water varibles'!AI119</f>
        <v>0.76</v>
      </c>
      <c r="W6" s="36">
        <f>'[1]water varibles'!AJ119</f>
        <v>0.77</v>
      </c>
      <c r="X6" s="36">
        <f>'[1]water varibles'!AK119</f>
        <v>0.81</v>
      </c>
      <c r="Y6" s="36">
        <f>'[1]water varibles'!AL119</f>
        <v>0.88</v>
      </c>
      <c r="Z6" s="36">
        <f>'[1]water varibles'!AM119</f>
        <v>0.87</v>
      </c>
      <c r="AA6" s="36">
        <f>'[1]water varibles'!AN119</f>
        <v>0.87</v>
      </c>
      <c r="AB6" s="36">
        <f>'[1]water varibles'!AO119</f>
        <v>0.9</v>
      </c>
      <c r="AC6" s="36">
        <f>'[1]water varibles'!AP119</f>
        <v>0</v>
      </c>
      <c r="AD6" s="36">
        <f>'[1]water varibles'!AQ119</f>
        <v>0</v>
      </c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2004</v>
      </c>
      <c r="B7" s="49" t="s">
        <v>47</v>
      </c>
      <c r="C7" s="50">
        <v>0</v>
      </c>
      <c r="D7" s="50" t="s">
        <v>47</v>
      </c>
      <c r="E7" s="50" t="s">
        <v>47</v>
      </c>
      <c r="F7" s="50">
        <v>0.37</v>
      </c>
      <c r="G7" s="50">
        <v>0.83</v>
      </c>
      <c r="H7" s="50" t="s">
        <v>47</v>
      </c>
      <c r="I7" s="52">
        <v>2004</v>
      </c>
      <c r="M7" s="32" t="s">
        <v>10</v>
      </c>
      <c r="N7" s="35" t="e">
        <f>#REF!</f>
        <v>#REF!</v>
      </c>
      <c r="O7" s="35" t="e">
        <f>#REF!</f>
        <v>#REF!</v>
      </c>
      <c r="P7" s="35" t="e">
        <f>#REF!</f>
        <v>#REF!</v>
      </c>
      <c r="Q7" s="36" t="e">
        <f>#REF!</f>
        <v>#REF!</v>
      </c>
      <c r="R7" s="36" t="e">
        <f>#REF!</f>
        <v>#REF!</v>
      </c>
      <c r="S7" s="36" t="e">
        <f>#REF!</f>
        <v>#REF!</v>
      </c>
      <c r="T7" s="36" t="e">
        <f>#REF!</f>
        <v>#REF!</v>
      </c>
      <c r="U7" s="36" t="e">
        <f>#REF!</f>
        <v>#REF!</v>
      </c>
      <c r="V7" s="36" t="e">
        <f>#REF!</f>
        <v>#REF!</v>
      </c>
      <c r="W7" s="36" t="e">
        <f>#REF!</f>
        <v>#REF!</v>
      </c>
      <c r="X7" s="36" t="e">
        <f>#REF!</f>
        <v>#REF!</v>
      </c>
      <c r="Y7" s="36" t="e">
        <f>#REF!</f>
        <v>#REF!</v>
      </c>
      <c r="Z7" s="36" t="e">
        <f>#REF!</f>
        <v>#REF!</v>
      </c>
      <c r="AA7" s="36" t="e">
        <f>#REF!</f>
        <v>#REF!</v>
      </c>
      <c r="AB7" s="36" t="e">
        <f>#REF!</f>
        <v>#REF!</v>
      </c>
      <c r="AC7" s="36" t="e">
        <f>#REF!</f>
        <v>#REF!</v>
      </c>
      <c r="AD7" s="36" t="e">
        <f>#REF!</f>
        <v>#REF!</v>
      </c>
      <c r="AE7" s="31"/>
      <c r="AF7" s="13"/>
      <c r="AG7" s="31"/>
      <c r="AH7" s="31"/>
      <c r="AI7" s="31"/>
      <c r="AJ7" s="13"/>
      <c r="AK7" s="13"/>
    </row>
    <row r="8" spans="1:37" ht="20.25" customHeight="1">
      <c r="A8" s="22">
        <v>2005</v>
      </c>
      <c r="B8" s="47" t="s">
        <v>47</v>
      </c>
      <c r="C8" s="48">
        <v>0</v>
      </c>
      <c r="D8" s="48" t="s">
        <v>47</v>
      </c>
      <c r="E8" s="48" t="s">
        <v>47</v>
      </c>
      <c r="F8" s="48">
        <v>0.38</v>
      </c>
      <c r="G8" s="48">
        <v>0.86</v>
      </c>
      <c r="H8" s="48" t="s">
        <v>47</v>
      </c>
      <c r="I8" s="23">
        <v>2005</v>
      </c>
      <c r="M8" s="32" t="s">
        <v>11</v>
      </c>
      <c r="N8" s="35">
        <f>'[2]water Varibles'!AA119</f>
        <v>0</v>
      </c>
      <c r="O8" s="35">
        <f>'[2]water Varibles'!AB119</f>
        <v>0</v>
      </c>
      <c r="P8" s="35">
        <f>'[2]water Varibles'!AC119</f>
        <v>0</v>
      </c>
      <c r="Q8" s="36">
        <f>'[2]water Varibles'!AD119</f>
        <v>0</v>
      </c>
      <c r="R8" s="36">
        <f>'[2]water Varibles'!AE119</f>
        <v>0</v>
      </c>
      <c r="S8" s="36">
        <f>'[2]water Varibles'!AF119</f>
        <v>0</v>
      </c>
      <c r="T8" s="36">
        <f>'[2]water Varibles'!AG119</f>
        <v>0</v>
      </c>
      <c r="U8" s="36">
        <f>'[2]water Varibles'!AH119</f>
        <v>0</v>
      </c>
      <c r="V8" s="36">
        <f>'[2]water Varibles'!AI119</f>
        <v>0</v>
      </c>
      <c r="W8" s="36">
        <f>'[2]water Varibles'!AJ119</f>
        <v>0</v>
      </c>
      <c r="X8" s="36">
        <f>'[2]water Varibles'!AK119</f>
        <v>0</v>
      </c>
      <c r="Y8" s="36">
        <f>'[2]water Varibles'!AL119</f>
        <v>0</v>
      </c>
      <c r="Z8" s="36">
        <f>'[2]water Varibles'!AM119</f>
        <v>0</v>
      </c>
      <c r="AA8" s="36">
        <f>'[2]water Varibles'!AN119</f>
        <v>0</v>
      </c>
      <c r="AB8" s="36">
        <f>'[2]water Varibles'!AO119</f>
        <v>0</v>
      </c>
      <c r="AC8" s="36">
        <f>'[2]water Varibles'!AP119</f>
        <v>0</v>
      </c>
      <c r="AD8" s="36">
        <f>'[2]water Varibles'!AQ119</f>
        <v>0</v>
      </c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2006</v>
      </c>
      <c r="B9" s="49" t="s">
        <v>47</v>
      </c>
      <c r="C9" s="50">
        <v>1</v>
      </c>
      <c r="D9" s="50" t="s">
        <v>47</v>
      </c>
      <c r="E9" s="50" t="s">
        <v>47</v>
      </c>
      <c r="F9" s="50">
        <v>0.41</v>
      </c>
      <c r="G9" s="50">
        <v>0.87</v>
      </c>
      <c r="H9" s="50" t="s">
        <v>47</v>
      </c>
      <c r="I9" s="52">
        <v>2006</v>
      </c>
      <c r="M9" s="32" t="s">
        <v>12</v>
      </c>
      <c r="N9" s="35">
        <f>'[3]Water Varibles'!AA119</f>
        <v>0</v>
      </c>
      <c r="O9" s="35">
        <f>'[3]Water Varibles'!AB119</f>
        <v>0</v>
      </c>
      <c r="P9" s="35">
        <f>'[3]Water Varibles'!AC119</f>
        <v>0</v>
      </c>
      <c r="Q9" s="36">
        <f>'[3]Water Varibles'!AD119</f>
        <v>0</v>
      </c>
      <c r="R9" s="36">
        <f>'[3]Water Varibles'!AE119</f>
        <v>0</v>
      </c>
      <c r="S9" s="36">
        <f>'[3]Water Varibles'!AF119</f>
        <v>0</v>
      </c>
      <c r="T9" s="36">
        <f>'[3]Water Varibles'!AG119</f>
        <v>0</v>
      </c>
      <c r="U9" s="36">
        <f>'[3]Water Varibles'!AH119</f>
        <v>0</v>
      </c>
      <c r="V9" s="36">
        <f>'[3]Water Varibles'!AI119</f>
        <v>0</v>
      </c>
      <c r="W9" s="36">
        <f>'[3]Water Varibles'!AJ119</f>
        <v>0.99</v>
      </c>
      <c r="X9" s="36">
        <f>'[3]Water Varibles'!AK119</f>
        <v>0.99</v>
      </c>
      <c r="Y9" s="36">
        <f>'[3]Water Varibles'!AL119</f>
        <v>0.99</v>
      </c>
      <c r="Z9" s="36">
        <f>'[3]Water Varibles'!AM119</f>
        <v>0.99</v>
      </c>
      <c r="AA9" s="36">
        <f>'[3]Water Varibles'!AN119</f>
        <v>0.99</v>
      </c>
      <c r="AB9" s="36">
        <f>'[3]Water Varibles'!AO119</f>
        <v>0.99</v>
      </c>
      <c r="AC9" s="36">
        <f>'[3]Water Varibles'!AP119</f>
        <v>0.99</v>
      </c>
      <c r="AD9" s="36">
        <f>'[3]Water Varibles'!AQ119</f>
        <v>0</v>
      </c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2007</v>
      </c>
      <c r="B10" s="47" t="s">
        <v>47</v>
      </c>
      <c r="C10" s="48">
        <v>1</v>
      </c>
      <c r="D10" s="48" t="s">
        <v>47</v>
      </c>
      <c r="E10" s="48" t="s">
        <v>47</v>
      </c>
      <c r="F10" s="48">
        <v>0.44</v>
      </c>
      <c r="G10" s="48">
        <v>0.79</v>
      </c>
      <c r="H10" s="48" t="s">
        <v>47</v>
      </c>
      <c r="I10" s="23">
        <v>2007</v>
      </c>
      <c r="M10" s="32" t="s">
        <v>13</v>
      </c>
      <c r="N10" s="35">
        <f>'[4]Water varibles'!AA119</f>
        <v>0</v>
      </c>
      <c r="O10" s="35">
        <f>'[4]Water varibles'!AB119</f>
        <v>0</v>
      </c>
      <c r="P10" s="35">
        <f>'[4]Water varibles'!AC119</f>
        <v>0</v>
      </c>
      <c r="Q10" s="38">
        <f>'[4]Water varibles'!AD119</f>
        <v>0</v>
      </c>
      <c r="R10" s="36">
        <f>'[4]Water varibles'!AE119</f>
        <v>0</v>
      </c>
      <c r="S10" s="36">
        <f>'[4]Water varibles'!AF119</f>
        <v>1</v>
      </c>
      <c r="T10" s="36">
        <f>'[4]Water varibles'!AG119</f>
        <v>1</v>
      </c>
      <c r="U10" s="36">
        <f>'[4]Water varibles'!AH119</f>
        <v>1</v>
      </c>
      <c r="V10" s="36">
        <f>'[4]Water varibles'!AI119</f>
        <v>1</v>
      </c>
      <c r="W10" s="36">
        <f>'[4]Water varibles'!AJ119</f>
        <v>1</v>
      </c>
      <c r="X10" s="36">
        <f>'[4]Water varibles'!AK119</f>
        <v>1</v>
      </c>
      <c r="Y10" s="36">
        <f>'[4]Water varibles'!AL119</f>
        <v>1</v>
      </c>
      <c r="Z10" s="36">
        <f>'[4]Water varibles'!AM119</f>
        <v>1</v>
      </c>
      <c r="AA10" s="36">
        <f>'[4]Water varibles'!AN119</f>
        <v>1</v>
      </c>
      <c r="AB10" s="36">
        <f>'[4]Water varibles'!AO119</f>
        <v>1</v>
      </c>
      <c r="AC10" s="36">
        <f>'[4]Water varibles'!AP119</f>
        <v>0</v>
      </c>
      <c r="AD10" s="36">
        <f>'[4]Water varibles'!AQ119</f>
        <v>0</v>
      </c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2008</v>
      </c>
      <c r="B11" s="49" t="s">
        <v>47</v>
      </c>
      <c r="C11" s="50">
        <v>1</v>
      </c>
      <c r="D11" s="50" t="s">
        <v>47</v>
      </c>
      <c r="E11" s="50" t="s">
        <v>47</v>
      </c>
      <c r="F11" s="59">
        <v>0.44</v>
      </c>
      <c r="G11" s="50">
        <v>0.76</v>
      </c>
      <c r="H11" s="50" t="s">
        <v>47</v>
      </c>
      <c r="I11" s="52">
        <v>2008</v>
      </c>
      <c r="M11" s="16" t="s">
        <v>28</v>
      </c>
      <c r="N11" s="39"/>
      <c r="O11" s="39"/>
      <c r="P11" s="39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2009</v>
      </c>
      <c r="B12" s="47" t="s">
        <v>47</v>
      </c>
      <c r="C12" s="48">
        <v>1</v>
      </c>
      <c r="D12" s="48">
        <v>0.99</v>
      </c>
      <c r="E12" s="48" t="s">
        <v>47</v>
      </c>
      <c r="F12" s="60">
        <v>0.44</v>
      </c>
      <c r="G12" s="48">
        <v>0.77</v>
      </c>
      <c r="H12" s="48" t="s">
        <v>47</v>
      </c>
      <c r="I12" s="23">
        <v>2009</v>
      </c>
    </row>
    <row r="13" spans="1:37" ht="20.25" customHeight="1">
      <c r="A13" s="51">
        <v>2010</v>
      </c>
      <c r="B13" s="49" t="s">
        <v>47</v>
      </c>
      <c r="C13" s="50">
        <v>1</v>
      </c>
      <c r="D13" s="50">
        <v>0.99</v>
      </c>
      <c r="E13" s="50" t="s">
        <v>47</v>
      </c>
      <c r="F13" s="50">
        <v>0.47</v>
      </c>
      <c r="G13" s="50">
        <v>0.81</v>
      </c>
      <c r="H13" s="50">
        <v>0.78</v>
      </c>
      <c r="I13" s="52">
        <v>2010</v>
      </c>
    </row>
    <row r="14" spans="1:37" ht="20.25" customHeight="1">
      <c r="A14" s="22">
        <v>2011</v>
      </c>
      <c r="B14" s="47" t="s">
        <v>47</v>
      </c>
      <c r="C14" s="48">
        <v>1</v>
      </c>
      <c r="D14" s="48">
        <v>0.99</v>
      </c>
      <c r="E14" s="48" t="s">
        <v>47</v>
      </c>
      <c r="F14" s="48" t="s">
        <v>47</v>
      </c>
      <c r="G14" s="48">
        <v>0.88</v>
      </c>
      <c r="H14" s="48" t="s">
        <v>47</v>
      </c>
      <c r="I14" s="23">
        <v>2011</v>
      </c>
    </row>
    <row r="15" spans="1:37" ht="20.25" customHeight="1">
      <c r="A15" s="51">
        <v>2012</v>
      </c>
      <c r="B15" s="49" t="s">
        <v>47</v>
      </c>
      <c r="C15" s="50">
        <v>1</v>
      </c>
      <c r="D15" s="50">
        <v>0.99</v>
      </c>
      <c r="E15" s="50" t="s">
        <v>47</v>
      </c>
      <c r="F15" s="50" t="s">
        <v>47</v>
      </c>
      <c r="G15" s="50">
        <v>0.87</v>
      </c>
      <c r="H15" s="50" t="s">
        <v>47</v>
      </c>
      <c r="I15" s="52">
        <v>2012</v>
      </c>
    </row>
    <row r="16" spans="1:37" ht="20.25" customHeight="1">
      <c r="A16" s="22">
        <v>2013</v>
      </c>
      <c r="B16" s="47" t="s">
        <v>47</v>
      </c>
      <c r="C16" s="48">
        <v>1</v>
      </c>
      <c r="D16" s="48">
        <v>0.99</v>
      </c>
      <c r="E16" s="48" t="s">
        <v>47</v>
      </c>
      <c r="F16" s="48" t="s">
        <v>47</v>
      </c>
      <c r="G16" s="48">
        <v>0.87</v>
      </c>
      <c r="H16" s="48" t="s">
        <v>47</v>
      </c>
      <c r="I16" s="23">
        <v>2013</v>
      </c>
      <c r="M16" s="1" t="s">
        <v>74</v>
      </c>
      <c r="N16" s="2" t="s">
        <v>77</v>
      </c>
      <c r="O16" s="2" t="s">
        <v>76</v>
      </c>
      <c r="P16" s="1" t="s">
        <v>81</v>
      </c>
      <c r="Q16" s="1" t="s">
        <v>62</v>
      </c>
    </row>
    <row r="17" spans="1:35" ht="20.25" customHeight="1">
      <c r="A17" s="51">
        <v>2014</v>
      </c>
      <c r="B17" s="49" t="s">
        <v>47</v>
      </c>
      <c r="C17" s="50">
        <v>1</v>
      </c>
      <c r="D17" s="50">
        <v>0.99</v>
      </c>
      <c r="E17" s="50" t="s">
        <v>47</v>
      </c>
      <c r="F17" s="50" t="s">
        <v>47</v>
      </c>
      <c r="G17" s="50">
        <v>0.9</v>
      </c>
      <c r="H17" s="50" t="s">
        <v>47</v>
      </c>
      <c r="I17" s="52">
        <v>2014</v>
      </c>
      <c r="L17">
        <v>2003</v>
      </c>
      <c r="M17" s="53"/>
      <c r="N17" s="53"/>
      <c r="O17" s="53"/>
      <c r="P17" s="53"/>
      <c r="Q17" s="53"/>
    </row>
    <row r="18" spans="1:35">
      <c r="A18" s="24"/>
      <c r="B18" s="17"/>
      <c r="C18" s="17"/>
      <c r="D18" s="17"/>
      <c r="E18" s="17"/>
      <c r="F18" s="17"/>
      <c r="G18" s="17"/>
      <c r="H18" s="17"/>
      <c r="I18" s="25"/>
      <c r="L18">
        <v>2004</v>
      </c>
      <c r="M18" s="53"/>
      <c r="N18" s="53"/>
      <c r="O18" s="53"/>
      <c r="P18" s="53"/>
      <c r="Q18" s="53"/>
    </row>
    <row r="19" spans="1:35">
      <c r="A19" s="24"/>
      <c r="B19" s="17"/>
      <c r="C19" s="17"/>
      <c r="D19" s="17"/>
      <c r="E19" s="17"/>
      <c r="F19" s="17"/>
      <c r="G19" s="17"/>
      <c r="H19" s="17"/>
      <c r="I19" s="25"/>
      <c r="L19">
        <v>2005</v>
      </c>
      <c r="M19" s="53"/>
      <c r="N19" s="53"/>
      <c r="O19" s="53"/>
      <c r="P19" s="53"/>
      <c r="Q19" s="53"/>
    </row>
    <row r="20" spans="1:35">
      <c r="A20" s="24"/>
      <c r="B20" s="17"/>
      <c r="C20" s="17"/>
      <c r="D20" s="17"/>
      <c r="E20" s="17"/>
      <c r="F20" s="17"/>
      <c r="G20" s="17"/>
      <c r="H20" s="17"/>
      <c r="I20" s="25"/>
      <c r="L20">
        <v>2006</v>
      </c>
      <c r="M20" s="53"/>
      <c r="N20" s="53"/>
      <c r="O20" s="53"/>
      <c r="P20" s="53"/>
      <c r="Q20" s="53"/>
    </row>
    <row r="21" spans="1:35">
      <c r="A21" s="24"/>
      <c r="B21" s="17"/>
      <c r="C21" s="17"/>
      <c r="D21" s="17"/>
      <c r="E21" s="17"/>
      <c r="F21" s="17"/>
      <c r="G21" s="17"/>
      <c r="H21" s="17"/>
      <c r="I21" s="25"/>
      <c r="L21">
        <v>2007</v>
      </c>
      <c r="M21" s="53"/>
      <c r="N21" s="53"/>
      <c r="O21" s="53"/>
      <c r="P21" s="53"/>
      <c r="Q21" s="53"/>
      <c r="AI21">
        <f>'[5]Water Variables'!AR35</f>
        <v>0</v>
      </c>
    </row>
    <row r="22" spans="1:35">
      <c r="A22" s="24"/>
      <c r="B22" s="17"/>
      <c r="C22" s="17"/>
      <c r="D22" s="17"/>
      <c r="E22" s="17"/>
      <c r="F22" s="17"/>
      <c r="G22" s="17"/>
      <c r="H22" s="17"/>
      <c r="I22" s="25"/>
      <c r="L22">
        <v>2008</v>
      </c>
      <c r="M22" s="53"/>
      <c r="N22" s="53"/>
      <c r="O22" s="53"/>
      <c r="P22" s="53"/>
      <c r="Q22" s="53"/>
    </row>
    <row r="23" spans="1:35">
      <c r="A23" s="24"/>
      <c r="B23" s="17"/>
      <c r="C23" s="17"/>
      <c r="D23" s="17"/>
      <c r="E23" s="17"/>
      <c r="F23" s="17"/>
      <c r="G23" s="17"/>
      <c r="H23" s="17"/>
      <c r="I23" s="25"/>
      <c r="L23">
        <v>2009</v>
      </c>
      <c r="M23" s="53">
        <v>1</v>
      </c>
      <c r="N23" s="53">
        <v>0.99</v>
      </c>
      <c r="O23" s="53"/>
      <c r="P23" s="53">
        <v>0.44</v>
      </c>
      <c r="Q23" s="53">
        <v>0.77</v>
      </c>
    </row>
    <row r="24" spans="1:35">
      <c r="A24" s="24"/>
      <c r="B24" s="17"/>
      <c r="C24" s="17"/>
      <c r="D24" s="17"/>
      <c r="E24" s="17"/>
      <c r="F24" s="17"/>
      <c r="G24" s="17"/>
      <c r="H24" s="17"/>
      <c r="I24" s="25"/>
      <c r="L24">
        <v>2010</v>
      </c>
      <c r="M24" s="53">
        <v>1</v>
      </c>
      <c r="N24" s="53">
        <v>0.99</v>
      </c>
      <c r="O24" s="53"/>
      <c r="P24" s="53">
        <v>0.47</v>
      </c>
      <c r="Q24" s="53">
        <v>0.81</v>
      </c>
    </row>
    <row r="25" spans="1:35">
      <c r="A25" s="24"/>
      <c r="B25" s="17"/>
      <c r="C25" s="17"/>
      <c r="D25" s="17"/>
      <c r="E25" s="17"/>
      <c r="F25" s="17"/>
      <c r="G25" s="17"/>
      <c r="H25" s="17"/>
      <c r="I25" s="25"/>
      <c r="L25">
        <v>2011</v>
      </c>
      <c r="M25" s="53"/>
      <c r="N25" s="53"/>
      <c r="O25" s="53"/>
      <c r="P25" s="53"/>
      <c r="Q25" s="53"/>
    </row>
    <row r="26" spans="1:35">
      <c r="A26" s="24"/>
      <c r="B26" s="17"/>
      <c r="C26" s="17"/>
      <c r="D26" s="17"/>
      <c r="E26" s="17"/>
      <c r="F26" s="17"/>
      <c r="G26" s="17"/>
      <c r="H26" s="17"/>
      <c r="I26" s="25"/>
      <c r="L26">
        <v>2012</v>
      </c>
      <c r="M26" s="53"/>
      <c r="N26" s="53"/>
      <c r="O26" s="53"/>
      <c r="P26" s="53"/>
      <c r="Q26" s="53"/>
    </row>
    <row r="27" spans="1:35">
      <c r="A27" s="24"/>
      <c r="B27" s="17"/>
      <c r="C27" s="17"/>
      <c r="D27" s="17"/>
      <c r="E27" s="17"/>
      <c r="F27" s="17"/>
      <c r="G27" s="17"/>
      <c r="H27" s="17"/>
      <c r="I27" s="25"/>
      <c r="L27">
        <v>2013</v>
      </c>
      <c r="M27" s="53"/>
      <c r="N27" s="53"/>
      <c r="O27" s="53"/>
      <c r="P27" s="53"/>
      <c r="Q27" s="53"/>
    </row>
    <row r="28" spans="1:35">
      <c r="A28" s="24"/>
      <c r="B28" s="17"/>
      <c r="C28" s="17"/>
      <c r="D28" s="17"/>
      <c r="E28" s="17"/>
      <c r="F28" s="17"/>
      <c r="G28" s="17"/>
      <c r="H28" s="17"/>
      <c r="I28" s="25"/>
      <c r="L28">
        <v>2014</v>
      </c>
      <c r="M28" s="53"/>
      <c r="N28" s="53"/>
      <c r="O28" s="53"/>
      <c r="P28" s="53"/>
      <c r="Q28" s="53"/>
    </row>
    <row r="29" spans="1:35">
      <c r="A29" s="24"/>
      <c r="B29" s="17"/>
      <c r="C29" s="17"/>
      <c r="D29" s="17"/>
      <c r="E29" s="17"/>
      <c r="F29" s="17"/>
      <c r="G29" s="17"/>
      <c r="H29" s="17"/>
      <c r="I29" s="25"/>
    </row>
    <row r="30" spans="1:35">
      <c r="A30" s="24"/>
      <c r="B30" s="17"/>
      <c r="C30" s="17"/>
      <c r="D30" s="17"/>
      <c r="E30" s="17"/>
      <c r="F30" s="17"/>
      <c r="G30" s="17"/>
      <c r="H30" s="17"/>
      <c r="I30" s="25"/>
    </row>
    <row r="31" spans="1:35">
      <c r="A31" s="24"/>
      <c r="B31" s="17"/>
      <c r="C31" s="17"/>
      <c r="D31" s="17"/>
      <c r="E31" s="17"/>
      <c r="F31" s="17"/>
      <c r="G31" s="17"/>
      <c r="H31" s="17"/>
      <c r="I31" s="25"/>
      <c r="U31">
        <v>1</v>
      </c>
    </row>
    <row r="32" spans="1:35">
      <c r="A32" s="24"/>
      <c r="B32" s="17"/>
      <c r="C32" s="17"/>
      <c r="D32" s="17"/>
      <c r="E32" s="17"/>
      <c r="F32" s="17"/>
      <c r="G32" s="17"/>
      <c r="H32" s="17"/>
      <c r="I32" s="25"/>
    </row>
    <row r="33" spans="1:9">
      <c r="A33" s="24"/>
      <c r="B33" s="17"/>
      <c r="C33" s="17"/>
      <c r="D33" s="17"/>
      <c r="E33" s="17"/>
      <c r="F33" s="17"/>
      <c r="G33" s="17"/>
      <c r="H33" s="17"/>
      <c r="I33" s="25"/>
    </row>
    <row r="34" spans="1:9">
      <c r="A34" s="24"/>
      <c r="B34" s="17"/>
      <c r="C34" s="17"/>
      <c r="D34" s="17"/>
      <c r="E34" s="17"/>
      <c r="F34" s="17"/>
      <c r="G34" s="17"/>
      <c r="H34" s="17"/>
      <c r="I34" s="25"/>
    </row>
    <row r="35" spans="1:9">
      <c r="A35" s="24"/>
      <c r="B35" s="17"/>
      <c r="C35" s="17"/>
      <c r="D35" s="17"/>
      <c r="E35" s="17"/>
      <c r="F35" s="17"/>
      <c r="G35" s="17"/>
      <c r="H35" s="17"/>
      <c r="I35" s="25"/>
    </row>
    <row r="36" spans="1:9">
      <c r="A36" s="24"/>
      <c r="B36" s="17"/>
      <c r="C36" s="17"/>
      <c r="D36" s="17"/>
      <c r="E36" s="17"/>
      <c r="F36" s="17"/>
      <c r="G36" s="17"/>
      <c r="H36" s="17"/>
      <c r="I36" s="25"/>
    </row>
    <row r="37" spans="1:9">
      <c r="A37" s="24"/>
      <c r="B37" s="17"/>
      <c r="C37" s="17"/>
      <c r="D37" s="17"/>
      <c r="E37" s="17"/>
      <c r="F37" s="17"/>
      <c r="G37" s="17"/>
      <c r="H37" s="17"/>
      <c r="I37" s="25"/>
    </row>
    <row r="38" spans="1:9" ht="15.75" thickBot="1">
      <c r="A38" s="26"/>
      <c r="B38" s="27"/>
      <c r="C38" s="27"/>
      <c r="D38" s="27"/>
      <c r="E38" s="27"/>
      <c r="F38" s="27"/>
      <c r="G38" s="27"/>
      <c r="H38" s="27"/>
      <c r="I38" s="28"/>
    </row>
    <row r="39" spans="1:9">
      <c r="A39" t="s">
        <v>29</v>
      </c>
      <c r="I39" t="s">
        <v>27</v>
      </c>
    </row>
  </sheetData>
  <mergeCells count="8">
    <mergeCell ref="AE11:AK11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41"/>
  <sheetViews>
    <sheetView workbookViewId="0">
      <selection activeCell="AB16" sqref="AB16"/>
    </sheetView>
  </sheetViews>
  <sheetFormatPr defaultRowHeight="15"/>
  <cols>
    <col min="11" max="11" width="10" bestFit="1" customWidth="1"/>
    <col min="12" max="12" width="0" hidden="1" customWidth="1"/>
    <col min="14" max="20" width="0" hidden="1" customWidth="1"/>
    <col min="30" max="30" width="0" hidden="1" customWidth="1"/>
  </cols>
  <sheetData>
    <row r="1" spans="1:37" ht="33" customHeight="1">
      <c r="A1" s="192" t="s">
        <v>58</v>
      </c>
      <c r="B1" s="193"/>
      <c r="C1" s="193"/>
      <c r="D1" s="193"/>
      <c r="E1" s="193"/>
      <c r="F1" s="193"/>
      <c r="G1" s="193"/>
      <c r="H1" s="193"/>
      <c r="I1" s="194"/>
      <c r="M1" s="176" t="s">
        <v>86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95" t="s">
        <v>59</v>
      </c>
      <c r="B2" s="150"/>
      <c r="C2" s="150"/>
      <c r="D2" s="150"/>
      <c r="E2" s="150"/>
      <c r="F2" s="150"/>
      <c r="G2" s="150"/>
      <c r="H2" s="150"/>
      <c r="I2" s="196"/>
      <c r="M2" s="176" t="s">
        <v>87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15</v>
      </c>
      <c r="B3" s="178"/>
      <c r="C3" s="178"/>
      <c r="D3" s="178"/>
      <c r="E3" s="179" t="s">
        <v>16</v>
      </c>
      <c r="F3" s="179"/>
      <c r="G3" s="179"/>
      <c r="H3" s="179"/>
      <c r="I3" s="180"/>
      <c r="M3" s="181" t="s">
        <v>40</v>
      </c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52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61" t="s">
        <v>8</v>
      </c>
      <c r="N5" s="8"/>
      <c r="O5" s="11"/>
      <c r="P5" s="11"/>
      <c r="Q5" s="4"/>
      <c r="R5" s="4"/>
      <c r="S5" s="4"/>
      <c r="T5" s="4"/>
      <c r="U5" s="62">
        <f>'[6]AE-Wr2015'!E41</f>
        <v>26</v>
      </c>
      <c r="V5" s="62">
        <f>'[6]AE-Wr2015'!F41</f>
        <v>28</v>
      </c>
      <c r="W5" s="62">
        <f>'[6]AE-Wr2015'!G41</f>
        <v>29</v>
      </c>
      <c r="X5" s="62">
        <f>'[6]AE-Wr2015'!H41</f>
        <v>30</v>
      </c>
      <c r="Y5" s="62">
        <f>'[6]AE-Wr2015'!I41</f>
        <v>33</v>
      </c>
      <c r="Z5" s="62">
        <f>'[6]AE-Wr2015'!J41</f>
        <v>41</v>
      </c>
      <c r="AA5" s="62">
        <f>'[6]AE-Wr2015'!K41</f>
        <v>42</v>
      </c>
      <c r="AB5" s="62">
        <f>'[6]AE-Wr2015'!L41</f>
        <v>46</v>
      </c>
      <c r="AC5" s="62">
        <f>'[6]AE-Wr2015'!M41</f>
        <v>46</v>
      </c>
      <c r="AD5" s="4"/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2007</v>
      </c>
      <c r="B6" s="69">
        <f t="shared" ref="B6:B14" si="0">SUM(C6:H6)</f>
        <v>12225.070002730001</v>
      </c>
      <c r="C6" s="70">
        <v>1905.3</v>
      </c>
      <c r="D6" s="70">
        <v>834</v>
      </c>
      <c r="E6" s="70">
        <v>452.57684272999995</v>
      </c>
      <c r="F6" s="70">
        <v>3549.8931599999996</v>
      </c>
      <c r="G6" s="70">
        <v>402.3</v>
      </c>
      <c r="H6" s="70">
        <v>5081</v>
      </c>
      <c r="I6" s="23">
        <v>2007</v>
      </c>
      <c r="K6" s="53"/>
      <c r="L6" s="44">
        <v>353.42465753424659</v>
      </c>
      <c r="M6" s="61" t="s">
        <v>9</v>
      </c>
      <c r="N6" s="42"/>
      <c r="O6" s="42"/>
      <c r="P6" s="42"/>
      <c r="Q6" s="4"/>
      <c r="R6" s="4"/>
      <c r="S6" s="4"/>
      <c r="T6" s="4"/>
      <c r="U6" s="62">
        <f>'[6]BH-Wr2015'!E41</f>
        <v>5</v>
      </c>
      <c r="V6" s="62">
        <f>'[6]BH-Wr2015'!F41</f>
        <v>5</v>
      </c>
      <c r="W6" s="62">
        <f>'[6]BH-Wr2015'!G41</f>
        <v>5</v>
      </c>
      <c r="X6" s="62">
        <f>'[6]BH-Wr2015'!H41</f>
        <v>5</v>
      </c>
      <c r="Y6" s="62">
        <f>'[6]BH-Wr2015'!I41</f>
        <v>5</v>
      </c>
      <c r="Z6" s="62">
        <f>'[6]BH-Wr2015'!J41</f>
        <v>6</v>
      </c>
      <c r="AA6" s="62">
        <f>'[6]BH-Wr2015'!K41</f>
        <v>5</v>
      </c>
      <c r="AB6" s="62">
        <f>'[6]BH-Wr2015'!L41</f>
        <v>5</v>
      </c>
      <c r="AC6" s="62">
        <f>'[6]BH-Wr2015'!M41</f>
        <v>5</v>
      </c>
      <c r="AD6" s="4"/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2008</v>
      </c>
      <c r="B7" s="71">
        <f t="shared" si="0"/>
        <v>13213.18054363</v>
      </c>
      <c r="C7" s="72">
        <v>1923.5</v>
      </c>
      <c r="D7" s="72">
        <v>1071</v>
      </c>
      <c r="E7" s="72">
        <v>458.12448362999987</v>
      </c>
      <c r="F7" s="72">
        <v>3781.5560600000003</v>
      </c>
      <c r="G7" s="72">
        <v>675</v>
      </c>
      <c r="H7" s="72">
        <v>5304</v>
      </c>
      <c r="I7" s="52">
        <v>2008</v>
      </c>
      <c r="K7" s="53"/>
      <c r="L7" s="46">
        <v>386.30136986301369</v>
      </c>
      <c r="M7" s="61" t="s">
        <v>10</v>
      </c>
      <c r="N7" s="8"/>
      <c r="O7" s="8"/>
      <c r="P7" s="8"/>
      <c r="Q7" s="4"/>
      <c r="R7" s="4"/>
      <c r="S7" s="4"/>
      <c r="T7" s="4"/>
      <c r="U7" s="62">
        <v>148</v>
      </c>
      <c r="V7" s="62">
        <v>178</v>
      </c>
      <c r="W7" s="62">
        <v>227</v>
      </c>
      <c r="X7" s="62">
        <v>255</v>
      </c>
      <c r="Y7" s="62">
        <v>255</v>
      </c>
      <c r="Z7" s="62">
        <v>255</v>
      </c>
      <c r="AA7" s="62">
        <v>264</v>
      </c>
      <c r="AB7" s="62">
        <v>265</v>
      </c>
      <c r="AC7" s="62">
        <v>283</v>
      </c>
      <c r="AD7" s="4"/>
      <c r="AE7" s="31"/>
      <c r="AF7" s="13"/>
      <c r="AG7" s="31"/>
      <c r="AH7" s="31"/>
      <c r="AI7" s="31"/>
      <c r="AJ7" s="13"/>
      <c r="AK7" s="13"/>
    </row>
    <row r="8" spans="1:37" ht="20.25" customHeight="1">
      <c r="A8" s="22">
        <v>2009</v>
      </c>
      <c r="B8" s="69">
        <f t="shared" si="0"/>
        <v>15319.92706</v>
      </c>
      <c r="C8" s="70">
        <v>1923.5</v>
      </c>
      <c r="D8" s="70">
        <v>1071</v>
      </c>
      <c r="E8" s="70">
        <v>772.88300000000004</v>
      </c>
      <c r="F8" s="70">
        <v>5230.5440600000002</v>
      </c>
      <c r="G8" s="70">
        <v>678</v>
      </c>
      <c r="H8" s="70">
        <v>5644</v>
      </c>
      <c r="I8" s="23">
        <v>2009</v>
      </c>
      <c r="K8" s="53"/>
      <c r="L8" s="44">
        <v>383.56164383561645</v>
      </c>
      <c r="M8" s="61" t="s">
        <v>11</v>
      </c>
      <c r="N8" s="8"/>
      <c r="O8" s="8"/>
      <c r="P8" s="8"/>
      <c r="Q8" s="4"/>
      <c r="R8" s="4"/>
      <c r="S8" s="4"/>
      <c r="T8" s="4"/>
      <c r="U8" s="62">
        <f>'[6]OM-Wr2015'!E41</f>
        <v>32</v>
      </c>
      <c r="V8" s="62">
        <f>'[6]OM-Wr2015'!F41</f>
        <v>34</v>
      </c>
      <c r="W8" s="62">
        <f>'[6]OM-Wr2015'!G41</f>
        <v>40</v>
      </c>
      <c r="X8" s="62">
        <f>'[6]OM-Wr2015'!H41</f>
        <v>40</v>
      </c>
      <c r="Y8" s="62">
        <f>'[6]OM-Wr2015'!I41</f>
        <v>40</v>
      </c>
      <c r="Z8" s="62">
        <f>'[6]OM-Wr2015'!J41</f>
        <v>42</v>
      </c>
      <c r="AA8" s="62">
        <f>'[6]OM-Wr2015'!K41</f>
        <v>42</v>
      </c>
      <c r="AB8" s="62">
        <f>'[6]OM-Wr2015'!L41</f>
        <v>45</v>
      </c>
      <c r="AC8" s="62">
        <f>'[6]OM-Wr2015'!M41</f>
        <v>50</v>
      </c>
      <c r="AD8" s="4"/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2010</v>
      </c>
      <c r="B9" s="71">
        <f t="shared" si="0"/>
        <v>17174.303059999998</v>
      </c>
      <c r="C9" s="72">
        <v>2264.4</v>
      </c>
      <c r="D9" s="72">
        <v>1357</v>
      </c>
      <c r="E9" s="72">
        <v>772.88300000000004</v>
      </c>
      <c r="F9" s="72">
        <v>5900.0200599999998</v>
      </c>
      <c r="G9" s="72">
        <v>678</v>
      </c>
      <c r="H9" s="72">
        <v>6202</v>
      </c>
      <c r="I9" s="52">
        <v>2010</v>
      </c>
      <c r="K9" s="53"/>
      <c r="L9" s="46">
        <v>402.73972602739724</v>
      </c>
      <c r="M9" s="61" t="s">
        <v>12</v>
      </c>
      <c r="N9" s="8"/>
      <c r="O9" s="8"/>
      <c r="P9" s="8"/>
      <c r="Q9" s="4"/>
      <c r="R9" s="4"/>
      <c r="S9" s="4"/>
      <c r="T9" s="4"/>
      <c r="U9" s="62">
        <f>'[6]QA-Wr2015'!E41</f>
        <v>5</v>
      </c>
      <c r="V9" s="62">
        <f>'[6]QA-Wr2015'!F41</f>
        <v>6</v>
      </c>
      <c r="W9" s="62">
        <f>'[6]QA-Wr2015'!G41</f>
        <v>7</v>
      </c>
      <c r="X9" s="62">
        <f>'[6]QA-Wr2015'!H41</f>
        <v>9</v>
      </c>
      <c r="Y9" s="62">
        <f>'[6]QA-Wr2015'!I41</f>
        <v>9</v>
      </c>
      <c r="Z9" s="62">
        <f>'[6]QA-Wr2015'!J41</f>
        <v>9</v>
      </c>
      <c r="AA9" s="62">
        <f>'[6]QA-Wr2015'!K41</f>
        <v>9</v>
      </c>
      <c r="AB9" s="62">
        <v>10</v>
      </c>
      <c r="AC9" s="62">
        <v>10</v>
      </c>
      <c r="AD9" s="4"/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2011</v>
      </c>
      <c r="B10" s="69">
        <f t="shared" si="0"/>
        <v>18185.03008796</v>
      </c>
      <c r="C10" s="70">
        <v>2264.4</v>
      </c>
      <c r="D10" s="70">
        <v>1493</v>
      </c>
      <c r="E10" s="70">
        <v>838.61002796000014</v>
      </c>
      <c r="F10" s="70">
        <v>5900.0200599999998</v>
      </c>
      <c r="G10" s="70">
        <v>678</v>
      </c>
      <c r="H10" s="70">
        <v>7011</v>
      </c>
      <c r="I10" s="23">
        <v>2011</v>
      </c>
      <c r="K10" s="53" t="e">
        <f>'T- HW 03'!#REF!/#REF!</f>
        <v>#REF!</v>
      </c>
      <c r="L10" s="44">
        <v>402.73972602739724</v>
      </c>
      <c r="M10" s="61" t="s">
        <v>13</v>
      </c>
      <c r="N10" s="10"/>
      <c r="O10" s="10"/>
      <c r="P10" s="10"/>
      <c r="Q10" s="5"/>
      <c r="R10" s="5"/>
      <c r="S10" s="5"/>
      <c r="T10" s="5"/>
      <c r="U10" s="62">
        <f>'[6]KU-Wr2015'!E41</f>
        <v>6</v>
      </c>
      <c r="V10" s="62">
        <f>'[6]KU-Wr2015'!F41</f>
        <v>6</v>
      </c>
      <c r="W10" s="62">
        <f>'[6]KU-Wr2015'!G41</f>
        <v>6</v>
      </c>
      <c r="X10" s="62">
        <f>'[6]KU-Wr2015'!H41</f>
        <v>6</v>
      </c>
      <c r="Y10" s="62">
        <f>'[6]KU-Wr2015'!I41</f>
        <v>7</v>
      </c>
      <c r="Z10" s="62">
        <f>'[6]KU-Wr2015'!J41</f>
        <v>7</v>
      </c>
      <c r="AA10" s="62">
        <f>'[6]KU-Wr2015'!K41</f>
        <v>7</v>
      </c>
      <c r="AB10" s="62">
        <f>'[6]KU-Wr2015'!L41</f>
        <v>7</v>
      </c>
      <c r="AC10" s="62">
        <f>'[6]KU-Wr2015'!M41</f>
        <v>7</v>
      </c>
      <c r="AD10" s="5"/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2012</v>
      </c>
      <c r="B11" s="71">
        <f t="shared" si="0"/>
        <v>18631.443060000001</v>
      </c>
      <c r="C11" s="72">
        <v>2264.4</v>
      </c>
      <c r="D11" s="72">
        <v>1493</v>
      </c>
      <c r="E11" s="72">
        <v>850.82299999999998</v>
      </c>
      <c r="F11" s="72">
        <v>5900.0200599999998</v>
      </c>
      <c r="G11" s="72">
        <v>896.2</v>
      </c>
      <c r="H11" s="72">
        <v>7227</v>
      </c>
      <c r="I11" s="52">
        <v>2012</v>
      </c>
      <c r="K11" s="53" t="e">
        <f>'T- HW 03'!#REF!/#REF!</f>
        <v>#REF!</v>
      </c>
      <c r="L11" s="46">
        <v>676.71232876712327</v>
      </c>
      <c r="M11" s="16" t="s">
        <v>28</v>
      </c>
      <c r="N11" s="9">
        <f t="shared" ref="N11:AD11" si="1">SUM(N5:N10)</f>
        <v>0</v>
      </c>
      <c r="O11" s="9">
        <f t="shared" si="1"/>
        <v>0</v>
      </c>
      <c r="P11" s="9">
        <f t="shared" si="1"/>
        <v>0</v>
      </c>
      <c r="Q11" s="6">
        <f t="shared" si="1"/>
        <v>0</v>
      </c>
      <c r="R11" s="6">
        <f t="shared" si="1"/>
        <v>0</v>
      </c>
      <c r="S11" s="6">
        <f t="shared" si="1"/>
        <v>0</v>
      </c>
      <c r="T11" s="6">
        <f t="shared" si="1"/>
        <v>0</v>
      </c>
      <c r="U11" s="6">
        <f t="shared" si="1"/>
        <v>222</v>
      </c>
      <c r="V11" s="6">
        <f t="shared" si="1"/>
        <v>257</v>
      </c>
      <c r="W11" s="6">
        <f t="shared" si="1"/>
        <v>314</v>
      </c>
      <c r="X11" s="6">
        <f t="shared" si="1"/>
        <v>345</v>
      </c>
      <c r="Y11" s="6">
        <f t="shared" si="1"/>
        <v>349</v>
      </c>
      <c r="Z11" s="6">
        <f t="shared" si="1"/>
        <v>360</v>
      </c>
      <c r="AA11" s="6">
        <f t="shared" si="1"/>
        <v>369</v>
      </c>
      <c r="AB11" s="6">
        <f t="shared" si="1"/>
        <v>378</v>
      </c>
      <c r="AC11" s="6">
        <f t="shared" si="1"/>
        <v>401</v>
      </c>
      <c r="AD11" s="6">
        <f t="shared" si="1"/>
        <v>0</v>
      </c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2013</v>
      </c>
      <c r="B12" s="69">
        <f t="shared" si="0"/>
        <v>19275.396059999999</v>
      </c>
      <c r="C12" s="70">
        <v>2264.4</v>
      </c>
      <c r="D12" s="70">
        <v>1477</v>
      </c>
      <c r="E12" s="70">
        <v>855.38599999999997</v>
      </c>
      <c r="F12" s="70">
        <v>6321.9100600000002</v>
      </c>
      <c r="G12" s="70">
        <v>850.7</v>
      </c>
      <c r="H12" s="70">
        <v>7506</v>
      </c>
      <c r="I12" s="23">
        <v>2013</v>
      </c>
      <c r="K12" s="53" t="e">
        <f>'T- HW 03'!#REF!/#REF!</f>
        <v>#REF!</v>
      </c>
      <c r="L12" s="44">
        <v>673.97260273972597</v>
      </c>
    </row>
    <row r="13" spans="1:37" ht="20.25" customHeight="1">
      <c r="A13" s="51">
        <v>2014</v>
      </c>
      <c r="B13" s="71">
        <f t="shared" si="0"/>
        <v>19398.87126</v>
      </c>
      <c r="C13" s="72">
        <v>2400.79</v>
      </c>
      <c r="D13" s="72">
        <v>1447</v>
      </c>
      <c r="E13" s="72">
        <v>885.47119999999995</v>
      </c>
      <c r="F13" s="72">
        <v>6336.9100600000002</v>
      </c>
      <c r="G13" s="72">
        <v>850.7</v>
      </c>
      <c r="H13" s="72">
        <v>7478</v>
      </c>
      <c r="I13" s="52">
        <v>2014</v>
      </c>
      <c r="K13" s="53" t="e">
        <f>'T- HW 03'!#REF!/#REF!</f>
        <v>#REF!</v>
      </c>
      <c r="L13" s="46">
        <v>673.97260273972597</v>
      </c>
      <c r="U13" s="18" t="s">
        <v>22</v>
      </c>
      <c r="V13" s="1" t="s">
        <v>53</v>
      </c>
    </row>
    <row r="14" spans="1:37" ht="20.25" customHeight="1">
      <c r="A14" s="22">
        <v>2015</v>
      </c>
      <c r="B14" s="69">
        <f t="shared" si="0"/>
        <v>20574.238259999998</v>
      </c>
      <c r="C14" s="70">
        <v>2400</v>
      </c>
      <c r="D14" s="70">
        <v>1447</v>
      </c>
      <c r="E14" s="70">
        <v>945.5462</v>
      </c>
      <c r="F14" s="70">
        <v>7461.9140600000001</v>
      </c>
      <c r="G14" s="70">
        <v>850.7</v>
      </c>
      <c r="H14" s="70">
        <v>7469.0779999999986</v>
      </c>
      <c r="I14" s="23">
        <v>2015</v>
      </c>
      <c r="K14" s="53" t="e">
        <f>'T- HW 03'!#REF!/#REF!</f>
        <v>#REF!</v>
      </c>
      <c r="L14" s="44">
        <v>673.97260273972597</v>
      </c>
      <c r="U14" s="22">
        <v>2003</v>
      </c>
      <c r="V14" s="58">
        <f>9579.58378822425/1000</f>
        <v>9.5795837882242498</v>
      </c>
    </row>
    <row r="15" spans="1:37" ht="20.25" customHeight="1">
      <c r="A15" s="188" t="s">
        <v>67</v>
      </c>
      <c r="B15" s="188"/>
      <c r="C15" s="188"/>
      <c r="D15" s="188"/>
      <c r="E15" s="188"/>
      <c r="F15" s="188"/>
      <c r="G15" s="188"/>
      <c r="H15" s="188"/>
      <c r="I15" s="189"/>
      <c r="K15" s="53" t="e">
        <f>'T- HW 03'!#REF!/#REF!</f>
        <v>#REF!</v>
      </c>
      <c r="L15" s="46">
        <v>895.89041095890411</v>
      </c>
      <c r="U15" s="51">
        <v>2004</v>
      </c>
      <c r="V15" s="58">
        <f>11023.839137553/1000</f>
        <v>11.023839137552999</v>
      </c>
    </row>
    <row r="16" spans="1:37" ht="20.25" customHeight="1">
      <c r="A16" s="190" t="s">
        <v>68</v>
      </c>
      <c r="B16" s="190"/>
      <c r="C16" s="190"/>
      <c r="D16" s="190"/>
      <c r="E16" s="190"/>
      <c r="F16" s="190"/>
      <c r="G16" s="190"/>
      <c r="H16" s="190"/>
      <c r="I16" s="191"/>
      <c r="K16" s="53" t="e">
        <f>'T- HW 03'!#REF!/#REF!</f>
        <v>#REF!</v>
      </c>
      <c r="L16" s="44">
        <v>846.57534246575347</v>
      </c>
      <c r="U16" s="22">
        <v>2005</v>
      </c>
      <c r="V16" s="58">
        <f>12000.4011435256/1000</f>
        <v>12.0004011435256</v>
      </c>
    </row>
    <row r="17" spans="1:37" ht="20.25" customHeight="1">
      <c r="A17" s="24"/>
      <c r="B17" s="17"/>
      <c r="C17" s="17"/>
      <c r="D17" s="17"/>
      <c r="E17" s="17"/>
      <c r="F17" s="17"/>
      <c r="G17" s="17"/>
      <c r="H17" s="17"/>
      <c r="I17" s="25"/>
      <c r="K17" s="53" t="e">
        <f>'T- HW 03'!#REF!/#REF!</f>
        <v>#REF!</v>
      </c>
      <c r="L17" s="46">
        <v>846.57534246575347</v>
      </c>
      <c r="U17" s="51">
        <v>2006</v>
      </c>
      <c r="V17" s="58">
        <f>12730.2575463574/1000</f>
        <v>12.7302575463574</v>
      </c>
    </row>
    <row r="18" spans="1:37" ht="20.25" customHeight="1">
      <c r="A18" s="24"/>
      <c r="B18" s="17"/>
      <c r="C18" s="17"/>
      <c r="D18" s="17"/>
      <c r="E18" s="17"/>
      <c r="F18" s="17"/>
      <c r="G18" s="17"/>
      <c r="H18" s="17"/>
      <c r="I18" s="25"/>
      <c r="K18" s="53" t="e">
        <f>'T- HW 03'!#REF!/#REF!</f>
        <v>#REF!</v>
      </c>
      <c r="L18" s="64"/>
      <c r="U18" s="22">
        <v>2007</v>
      </c>
      <c r="V18" s="58">
        <f>12225.17966273/1000</f>
        <v>12.22517966273</v>
      </c>
    </row>
    <row r="19" spans="1:37">
      <c r="A19" s="24"/>
      <c r="B19" s="17"/>
      <c r="C19" s="17"/>
      <c r="D19" s="17"/>
      <c r="E19" s="17"/>
      <c r="F19" s="17"/>
      <c r="G19" s="17"/>
      <c r="H19" s="17"/>
      <c r="I19" s="25"/>
      <c r="U19" s="51">
        <v>2008</v>
      </c>
      <c r="V19" s="58">
        <f>13212.90782363/1000</f>
        <v>13.212907823629999</v>
      </c>
    </row>
    <row r="20" spans="1:37">
      <c r="A20" s="24"/>
      <c r="B20" s="17"/>
      <c r="C20" s="17"/>
      <c r="D20" s="17"/>
      <c r="E20" s="17"/>
      <c r="F20" s="17"/>
      <c r="G20" s="17"/>
      <c r="H20" s="17"/>
      <c r="I20" s="25"/>
      <c r="U20" s="22">
        <v>2009</v>
      </c>
      <c r="V20" s="58">
        <f>15320.4225/1000</f>
        <v>15.320422500000001</v>
      </c>
    </row>
    <row r="21" spans="1:37">
      <c r="A21" s="24"/>
      <c r="B21" s="17"/>
      <c r="C21" s="17"/>
      <c r="D21" s="17"/>
      <c r="E21" s="17"/>
      <c r="F21" s="17"/>
      <c r="G21" s="17"/>
      <c r="H21" s="17"/>
      <c r="I21" s="25"/>
      <c r="U21" s="51">
        <v>2010</v>
      </c>
      <c r="V21" s="58">
        <f>17174.63816/1000</f>
        <v>17.174638159999997</v>
      </c>
    </row>
    <row r="22" spans="1:37">
      <c r="A22" s="24"/>
      <c r="B22" s="17"/>
      <c r="C22" s="17"/>
      <c r="D22" s="17"/>
      <c r="E22" s="17"/>
      <c r="F22" s="17"/>
      <c r="G22" s="17"/>
      <c r="H22" s="17"/>
      <c r="I22" s="25"/>
      <c r="U22" s="22">
        <v>2011</v>
      </c>
      <c r="V22" s="58">
        <f>18184.59852796/1000</f>
        <v>18.184598527959999</v>
      </c>
      <c r="AI22">
        <f>'[5]Water Variables'!AR35</f>
        <v>0</v>
      </c>
    </row>
    <row r="23" spans="1:37">
      <c r="A23" s="24"/>
      <c r="B23" s="17"/>
      <c r="C23" s="17"/>
      <c r="D23" s="17"/>
      <c r="E23" s="17"/>
      <c r="F23" s="17"/>
      <c r="G23" s="17"/>
      <c r="H23" s="17"/>
      <c r="I23" s="25"/>
      <c r="U23" s="51">
        <v>2012</v>
      </c>
      <c r="V23" s="58">
        <f>18631.67386/1000</f>
        <v>18.631673859999999</v>
      </c>
    </row>
    <row r="24" spans="1:37">
      <c r="A24" s="24"/>
      <c r="B24" s="17"/>
      <c r="C24" s="17"/>
      <c r="D24" s="17"/>
      <c r="E24" s="17"/>
      <c r="F24" s="17"/>
      <c r="G24" s="17"/>
      <c r="H24" s="17"/>
      <c r="I24" s="25"/>
      <c r="U24" s="22">
        <v>2013</v>
      </c>
      <c r="V24" s="58">
        <f>19275.71606/1000</f>
        <v>19.275716060000001</v>
      </c>
    </row>
    <row r="25" spans="1:37">
      <c r="A25" s="24"/>
      <c r="B25" s="17"/>
      <c r="C25" s="17"/>
      <c r="D25" s="17"/>
      <c r="E25" s="17"/>
      <c r="F25" s="17"/>
      <c r="G25" s="17"/>
      <c r="H25" s="17"/>
      <c r="I25" s="25"/>
      <c r="U25" s="51">
        <v>2014</v>
      </c>
      <c r="V25" s="58">
        <f>19399.32126/1000</f>
        <v>19.399321260000001</v>
      </c>
    </row>
    <row r="26" spans="1:37">
      <c r="A26" s="24"/>
      <c r="B26" s="17"/>
      <c r="C26" s="17"/>
      <c r="D26" s="17"/>
      <c r="E26" s="17"/>
      <c r="F26" s="17"/>
      <c r="G26" s="17"/>
      <c r="H26" s="17"/>
      <c r="I26" s="25"/>
      <c r="U26" s="66">
        <v>2015</v>
      </c>
      <c r="V26" s="58">
        <f>20574.23826/1000</f>
        <v>20.574238259999998</v>
      </c>
    </row>
    <row r="27" spans="1:37">
      <c r="A27" s="24"/>
      <c r="B27" s="17"/>
      <c r="C27" s="17"/>
      <c r="D27" s="17"/>
      <c r="E27" s="17"/>
      <c r="F27" s="17"/>
      <c r="G27" s="17"/>
      <c r="H27" s="17"/>
      <c r="I27" s="25"/>
    </row>
    <row r="28" spans="1:37">
      <c r="A28" s="24"/>
      <c r="B28" s="17"/>
      <c r="C28" s="17"/>
      <c r="D28" s="17"/>
      <c r="E28" s="17"/>
      <c r="F28" s="17"/>
      <c r="G28" s="17"/>
      <c r="H28" s="17"/>
      <c r="I28" s="25"/>
    </row>
    <row r="29" spans="1:37">
      <c r="A29" s="24"/>
      <c r="B29" s="17"/>
      <c r="C29" s="17"/>
      <c r="D29" s="17"/>
      <c r="E29" s="17"/>
      <c r="F29" s="17"/>
      <c r="G29" s="17"/>
      <c r="H29" s="17"/>
      <c r="I29" s="25"/>
      <c r="N29" s="1" t="s">
        <v>17</v>
      </c>
      <c r="O29" s="1" t="s">
        <v>19</v>
      </c>
      <c r="P29" s="1" t="s">
        <v>23</v>
      </c>
      <c r="AI29" s="1" t="s">
        <v>24</v>
      </c>
      <c r="AJ29" s="2" t="s">
        <v>21</v>
      </c>
      <c r="AK29" s="2" t="s">
        <v>20</v>
      </c>
    </row>
    <row r="30" spans="1:37">
      <c r="A30" s="24"/>
      <c r="B30" s="17"/>
      <c r="C30" s="17"/>
      <c r="D30" s="17"/>
      <c r="E30" s="17"/>
      <c r="F30" s="17"/>
      <c r="G30" s="17"/>
      <c r="H30" s="17"/>
      <c r="I30" s="25"/>
      <c r="N30" s="53" t="e">
        <f>'T- HW 03'!#REF!/(#REF!*365/1000)</f>
        <v>#REF!</v>
      </c>
      <c r="O30" s="53" t="e">
        <f>'T- HW 03'!#REF!/(#REF!*365/1000)</f>
        <v>#REF!</v>
      </c>
      <c r="P30" s="53" t="e">
        <f>'T- HW 03'!#REF!/(#REF!*365/1000)</f>
        <v>#REF!</v>
      </c>
      <c r="AH30" s="22">
        <v>2007</v>
      </c>
      <c r="AI30" s="53" t="e">
        <f>'T- HW 03'!#REF!/(C6*365/1000)</f>
        <v>#REF!</v>
      </c>
      <c r="AJ30" s="53" t="e">
        <f>'T- HW 03'!#REF!/(D6*365/1000)</f>
        <v>#REF!</v>
      </c>
      <c r="AK30" s="53" t="e">
        <f>'T- HW 03'!#REF!/(E6*365/1000)</f>
        <v>#REF!</v>
      </c>
    </row>
    <row r="31" spans="1:37">
      <c r="A31" s="24"/>
      <c r="B31" s="17"/>
      <c r="C31" s="17"/>
      <c r="D31" s="17"/>
      <c r="E31" s="17"/>
      <c r="F31" s="17"/>
      <c r="G31" s="17"/>
      <c r="H31" s="17"/>
      <c r="I31" s="25"/>
      <c r="N31" s="53" t="e">
        <f>'T- HW 03'!#REF!/(#REF!*365/1000)</f>
        <v>#REF!</v>
      </c>
      <c r="O31" s="53" t="e">
        <f>'T- HW 03'!#REF!/(#REF!*365/1000)</f>
        <v>#REF!</v>
      </c>
      <c r="P31" s="53" t="e">
        <f>'T- HW 03'!#REF!/(#REF!*365/1000)</f>
        <v>#REF!</v>
      </c>
      <c r="AH31" s="51">
        <v>2008</v>
      </c>
      <c r="AI31" s="53" t="e">
        <f>'T- HW 03'!#REF!/(C7*365/1000)</f>
        <v>#REF!</v>
      </c>
      <c r="AJ31" s="53" t="e">
        <f>'T- HW 03'!#REF!/(D7*365/1000)</f>
        <v>#REF!</v>
      </c>
      <c r="AK31" s="53" t="e">
        <f>'T- HW 03'!#REF!/(E7*365/1000)</f>
        <v>#REF!</v>
      </c>
    </row>
    <row r="32" spans="1:37">
      <c r="A32" s="24"/>
      <c r="B32" s="17"/>
      <c r="C32" s="17"/>
      <c r="D32" s="17"/>
      <c r="E32" s="17"/>
      <c r="F32" s="17"/>
      <c r="G32" s="17"/>
      <c r="H32" s="17"/>
      <c r="I32" s="25"/>
      <c r="N32" s="53" t="e">
        <f>'T- HW 03'!#REF!/(#REF!*365/1000)</f>
        <v>#REF!</v>
      </c>
      <c r="O32" s="53" t="e">
        <f>'T- HW 03'!#REF!/(#REF!*365/1000)</f>
        <v>#REF!</v>
      </c>
      <c r="P32" s="53" t="e">
        <f>'T- HW 03'!#REF!/(#REF!*365/1000)</f>
        <v>#REF!</v>
      </c>
      <c r="AH32" s="22">
        <v>2009</v>
      </c>
      <c r="AI32" s="53" t="e">
        <f>'T- HW 03'!#REF!/(C8*365/1000)</f>
        <v>#REF!</v>
      </c>
      <c r="AJ32" s="53" t="e">
        <f>'T- HW 03'!#REF!/(D8*365/1000)</f>
        <v>#REF!</v>
      </c>
      <c r="AK32" s="53" t="e">
        <f>'T- HW 03'!#REF!/(E8*365/1000)</f>
        <v>#REF!</v>
      </c>
    </row>
    <row r="33" spans="1:37">
      <c r="A33" s="24"/>
      <c r="B33" s="17"/>
      <c r="C33" s="17"/>
      <c r="D33" s="17"/>
      <c r="E33" s="17"/>
      <c r="F33" s="17"/>
      <c r="G33" s="17"/>
      <c r="H33" s="17"/>
      <c r="I33" s="25"/>
      <c r="N33" s="53" t="e">
        <f>'T- HW 03'!#REF!/(#REF!*365/1000)</f>
        <v>#REF!</v>
      </c>
      <c r="O33" s="53" t="e">
        <f>'T- HW 03'!#REF!/(#REF!*365/1000)</f>
        <v>#REF!</v>
      </c>
      <c r="P33" s="53" t="e">
        <f>'T- HW 03'!#REF!/(#REF!*365/1000)</f>
        <v>#REF!</v>
      </c>
      <c r="AH33" s="51">
        <v>2010</v>
      </c>
      <c r="AI33" s="53" t="e">
        <f>'T- HW 03'!#REF!/(C9*365/1000)</f>
        <v>#REF!</v>
      </c>
      <c r="AJ33" s="53" t="e">
        <f>'T- HW 03'!#REF!/(D9*365/1000)</f>
        <v>#REF!</v>
      </c>
      <c r="AK33" s="53" t="e">
        <f>'T- HW 03'!#REF!/(E9*365/1000)</f>
        <v>#REF!</v>
      </c>
    </row>
    <row r="34" spans="1:37">
      <c r="A34" s="24"/>
      <c r="B34" s="17"/>
      <c r="C34" s="17"/>
      <c r="D34" s="17"/>
      <c r="E34" s="17"/>
      <c r="F34" s="17"/>
      <c r="G34" s="17"/>
      <c r="H34" s="17"/>
      <c r="I34" s="25"/>
      <c r="N34" s="53" t="e">
        <f>'T- HW 03'!#REF!/(F6*365/1000)</f>
        <v>#REF!</v>
      </c>
      <c r="O34" s="53" t="e">
        <f>'T- HW 03'!#REF!/(G6*365/1000)</f>
        <v>#REF!</v>
      </c>
      <c r="P34" s="53" t="e">
        <f>'T- HW 03'!#REF!/(H6*365/1000)</f>
        <v>#REF!</v>
      </c>
      <c r="AH34" s="22">
        <v>2011</v>
      </c>
      <c r="AI34" s="53" t="e">
        <f>'T- HW 03'!#REF!/(C10*365/1000)</f>
        <v>#REF!</v>
      </c>
      <c r="AJ34" s="53" t="e">
        <f>'T- HW 03'!#REF!/(D10*365/1000)</f>
        <v>#REF!</v>
      </c>
      <c r="AK34" s="53" t="e">
        <f>'T- HW 03'!#REF!/(E10*365/1000)</f>
        <v>#REF!</v>
      </c>
    </row>
    <row r="35" spans="1:37" ht="15.75" thickBot="1">
      <c r="A35" s="26"/>
      <c r="B35" s="27"/>
      <c r="C35" s="27"/>
      <c r="D35" s="27"/>
      <c r="E35" s="57">
        <v>25</v>
      </c>
      <c r="F35" s="27"/>
      <c r="G35" s="27"/>
      <c r="H35" s="27"/>
      <c r="I35" s="28"/>
      <c r="N35" s="53" t="e">
        <f>'T- HW 03'!#REF!/(F7*365/1000)</f>
        <v>#REF!</v>
      </c>
      <c r="O35" s="53" t="e">
        <f>'T- HW 03'!#REF!/(G7*365/1000)</f>
        <v>#REF!</v>
      </c>
      <c r="P35" s="53" t="e">
        <f>'T- HW 03'!#REF!/(H7*365/1000)</f>
        <v>#REF!</v>
      </c>
      <c r="AH35" s="51">
        <v>2012</v>
      </c>
      <c r="AI35" s="53" t="e">
        <f>'T- HW 03'!#REF!/(C11*365/1000)</f>
        <v>#REF!</v>
      </c>
      <c r="AJ35" s="53" t="e">
        <f>'T- HW 03'!#REF!/(D11*365/1000)</f>
        <v>#REF!</v>
      </c>
      <c r="AK35" s="53" t="e">
        <f>'T- HW 03'!#REF!/(E11*365/1000)</f>
        <v>#REF!</v>
      </c>
    </row>
    <row r="36" spans="1:37">
      <c r="A36" t="s">
        <v>29</v>
      </c>
      <c r="I36" t="s">
        <v>27</v>
      </c>
      <c r="N36" s="53" t="e">
        <f>'T- HW 03'!#REF!/(F8*365/1000)</f>
        <v>#REF!</v>
      </c>
      <c r="O36" s="53" t="e">
        <f>'T- HW 03'!#REF!/(G8*365/1000)</f>
        <v>#REF!</v>
      </c>
      <c r="P36" s="53" t="e">
        <f>'T- HW 03'!#REF!/(H8*365/1000)</f>
        <v>#REF!</v>
      </c>
      <c r="AH36" s="22">
        <v>2013</v>
      </c>
      <c r="AI36" s="53" t="e">
        <f>'T- HW 03'!#REF!/(C12*365/1000)</f>
        <v>#REF!</v>
      </c>
      <c r="AJ36" s="53" t="e">
        <f>'T- HW 03'!#REF!/(D12*365/1000)</f>
        <v>#REF!</v>
      </c>
      <c r="AK36" s="53" t="e">
        <f>'T- HW 03'!#REF!/(E12*365/1000)</f>
        <v>#REF!</v>
      </c>
    </row>
    <row r="37" spans="1:37">
      <c r="N37" s="53" t="e">
        <f>'T- HW 03'!#REF!/(F9*365/1000)</f>
        <v>#REF!</v>
      </c>
      <c r="O37" s="53" t="e">
        <f>'T- HW 03'!#REF!/(G9*365/1000)</f>
        <v>#REF!</v>
      </c>
      <c r="P37" s="53" t="e">
        <f>'T- HW 03'!#REF!/(H9*365/1000)</f>
        <v>#REF!</v>
      </c>
      <c r="AH37" s="51">
        <v>2014</v>
      </c>
      <c r="AI37" s="53" t="e">
        <f>'T- HW 03'!#REF!/(C13*365/1000)</f>
        <v>#REF!</v>
      </c>
      <c r="AJ37" s="53" t="e">
        <f>'T- HW 03'!#REF!/(D13*365/1000)</f>
        <v>#REF!</v>
      </c>
      <c r="AK37" s="53" t="e">
        <f>'T- HW 03'!#REF!/(E13*365/1000)</f>
        <v>#REF!</v>
      </c>
    </row>
    <row r="38" spans="1:37">
      <c r="N38" s="53" t="e">
        <f>'T- HW 03'!#REF!/(F10*365/1000)</f>
        <v>#REF!</v>
      </c>
      <c r="O38" s="53" t="e">
        <f>'T- HW 03'!#REF!/(G10*365/1000)</f>
        <v>#REF!</v>
      </c>
      <c r="P38" s="53" t="e">
        <f>'T- HW 03'!#REF!/(H10*365/1000)</f>
        <v>#REF!</v>
      </c>
    </row>
    <row r="39" spans="1:37">
      <c r="N39" s="53" t="e">
        <f>'T- HW 03'!#REF!/(F11*365/1000)</f>
        <v>#REF!</v>
      </c>
      <c r="O39" s="53" t="e">
        <f>'T- HW 03'!#REF!/(G11*365/1000)</f>
        <v>#REF!</v>
      </c>
      <c r="P39" s="53" t="e">
        <f>'T- HW 03'!#REF!/(H11*365/1000)</f>
        <v>#REF!</v>
      </c>
    </row>
    <row r="40" spans="1:37">
      <c r="N40" s="53" t="e">
        <f>'T- HW 03'!#REF!/(F12*365/1000)</f>
        <v>#REF!</v>
      </c>
      <c r="O40" s="53" t="e">
        <f>'T- HW 03'!#REF!/(G12*365/1000)</f>
        <v>#REF!</v>
      </c>
      <c r="P40" s="53" t="e">
        <f>'T- HW 03'!#REF!/(H12*365/1000)</f>
        <v>#REF!</v>
      </c>
    </row>
    <row r="41" spans="1:37">
      <c r="N41" s="53" t="e">
        <f>'T- HW 03'!#REF!/(F13*365/1000)</f>
        <v>#REF!</v>
      </c>
      <c r="O41" s="53" t="e">
        <f>'T- HW 03'!#REF!/(G13*365/1000)</f>
        <v>#REF!</v>
      </c>
      <c r="P41" s="53" t="e">
        <f>'T- HW 03'!#REF!/(H13*365/1000)</f>
        <v>#REF!</v>
      </c>
    </row>
  </sheetData>
  <mergeCells count="10">
    <mergeCell ref="AE11:AK11"/>
    <mergeCell ref="A15:I15"/>
    <mergeCell ref="A16:I16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41"/>
  <sheetViews>
    <sheetView topLeftCell="A4" workbookViewId="0">
      <selection activeCell="AC26" sqref="AC26"/>
    </sheetView>
  </sheetViews>
  <sheetFormatPr defaultRowHeight="15"/>
  <cols>
    <col min="11" max="11" width="10" bestFit="1" customWidth="1"/>
    <col min="12" max="12" width="0" hidden="1" customWidth="1"/>
    <col min="14" max="20" width="0" hidden="1" customWidth="1"/>
    <col min="30" max="30" width="0" hidden="1" customWidth="1"/>
  </cols>
  <sheetData>
    <row r="1" spans="1:37" ht="33" customHeight="1">
      <c r="A1" s="192" t="s">
        <v>58</v>
      </c>
      <c r="B1" s="193"/>
      <c r="C1" s="193"/>
      <c r="D1" s="193"/>
      <c r="E1" s="193"/>
      <c r="F1" s="193"/>
      <c r="G1" s="193"/>
      <c r="H1" s="193"/>
      <c r="I1" s="194"/>
      <c r="M1" s="176" t="s">
        <v>86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95" t="s">
        <v>59</v>
      </c>
      <c r="B2" s="150"/>
      <c r="C2" s="150"/>
      <c r="D2" s="150"/>
      <c r="E2" s="150"/>
      <c r="F2" s="150"/>
      <c r="G2" s="150"/>
      <c r="H2" s="150"/>
      <c r="I2" s="196"/>
      <c r="M2" s="176" t="s">
        <v>87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15</v>
      </c>
      <c r="B3" s="178"/>
      <c r="C3" s="178"/>
      <c r="D3" s="178"/>
      <c r="E3" s="179" t="s">
        <v>16</v>
      </c>
      <c r="F3" s="179"/>
      <c r="G3" s="179"/>
      <c r="H3" s="179"/>
      <c r="I3" s="180"/>
      <c r="M3" s="181" t="s">
        <v>40</v>
      </c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52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61" t="s">
        <v>8</v>
      </c>
      <c r="N5" s="8"/>
      <c r="O5" s="11"/>
      <c r="P5" s="11"/>
      <c r="Q5" s="4"/>
      <c r="R5" s="4"/>
      <c r="S5" s="4"/>
      <c r="T5" s="4"/>
      <c r="U5" s="62">
        <f>'[6]AE-Wr2015'!E41</f>
        <v>26</v>
      </c>
      <c r="V5" s="62">
        <f>'[6]AE-Wr2015'!F41</f>
        <v>28</v>
      </c>
      <c r="W5" s="62">
        <f>'[6]AE-Wr2015'!G41</f>
        <v>29</v>
      </c>
      <c r="X5" s="62">
        <f>'[6]AE-Wr2015'!H41</f>
        <v>30</v>
      </c>
      <c r="Y5" s="62">
        <f>'[6]AE-Wr2015'!I41</f>
        <v>33</v>
      </c>
      <c r="Z5" s="62">
        <f>'[6]AE-Wr2015'!J41</f>
        <v>41</v>
      </c>
      <c r="AA5" s="62">
        <f>'[6]AE-Wr2015'!K41</f>
        <v>42</v>
      </c>
      <c r="AB5" s="62">
        <f>'[6]AE-Wr2015'!L41</f>
        <v>46</v>
      </c>
      <c r="AC5" s="62">
        <f>'[6]AE-Wr2015'!M41</f>
        <v>46</v>
      </c>
      <c r="AD5" s="4"/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2007</v>
      </c>
      <c r="B6" s="43">
        <f t="shared" ref="B6:B14" si="0">SUM(C6:H6)</f>
        <v>222</v>
      </c>
      <c r="C6" s="44">
        <v>6</v>
      </c>
      <c r="D6" s="44">
        <v>5</v>
      </c>
      <c r="E6" s="44">
        <v>32</v>
      </c>
      <c r="F6" s="44">
        <v>148</v>
      </c>
      <c r="G6" s="44">
        <v>5</v>
      </c>
      <c r="H6" s="44">
        <v>26</v>
      </c>
      <c r="I6" s="23">
        <v>2007</v>
      </c>
      <c r="K6" s="53"/>
      <c r="L6" s="44">
        <v>353.42465753424659</v>
      </c>
      <c r="M6" s="61" t="s">
        <v>9</v>
      </c>
      <c r="N6" s="42"/>
      <c r="O6" s="42"/>
      <c r="P6" s="42"/>
      <c r="Q6" s="4"/>
      <c r="R6" s="4"/>
      <c r="S6" s="4"/>
      <c r="T6" s="4"/>
      <c r="U6" s="62">
        <f>'[6]BH-Wr2015'!E41</f>
        <v>5</v>
      </c>
      <c r="V6" s="62">
        <f>'[6]BH-Wr2015'!F41</f>
        <v>5</v>
      </c>
      <c r="W6" s="62">
        <f>'[6]BH-Wr2015'!G41</f>
        <v>5</v>
      </c>
      <c r="X6" s="62">
        <f>'[6]BH-Wr2015'!H41</f>
        <v>5</v>
      </c>
      <c r="Y6" s="62">
        <f>'[6]BH-Wr2015'!I41</f>
        <v>5</v>
      </c>
      <c r="Z6" s="62">
        <f>'[6]BH-Wr2015'!J41</f>
        <v>6</v>
      </c>
      <c r="AA6" s="62">
        <f>'[6]BH-Wr2015'!K41</f>
        <v>5</v>
      </c>
      <c r="AB6" s="62">
        <f>'[6]BH-Wr2015'!L41</f>
        <v>5</v>
      </c>
      <c r="AC6" s="62">
        <f>'[6]BH-Wr2015'!M41</f>
        <v>5</v>
      </c>
      <c r="AD6" s="4"/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2008</v>
      </c>
      <c r="B7" s="45">
        <f t="shared" si="0"/>
        <v>257</v>
      </c>
      <c r="C7" s="46">
        <v>6</v>
      </c>
      <c r="D7" s="46">
        <v>6</v>
      </c>
      <c r="E7" s="46">
        <v>34</v>
      </c>
      <c r="F7" s="46">
        <v>178</v>
      </c>
      <c r="G7" s="46">
        <v>5</v>
      </c>
      <c r="H7" s="46">
        <v>28</v>
      </c>
      <c r="I7" s="52">
        <v>2008</v>
      </c>
      <c r="K7" s="53"/>
      <c r="L7" s="46">
        <v>386.30136986301369</v>
      </c>
      <c r="M7" s="61" t="s">
        <v>10</v>
      </c>
      <c r="N7" s="8"/>
      <c r="O7" s="8"/>
      <c r="P7" s="8"/>
      <c r="Q7" s="4"/>
      <c r="R7" s="4"/>
      <c r="S7" s="4"/>
      <c r="T7" s="4"/>
      <c r="U7" s="62">
        <v>148</v>
      </c>
      <c r="V7" s="62">
        <v>178</v>
      </c>
      <c r="W7" s="62">
        <v>227</v>
      </c>
      <c r="X7" s="62">
        <v>255</v>
      </c>
      <c r="Y7" s="62">
        <v>255</v>
      </c>
      <c r="Z7" s="62">
        <v>255</v>
      </c>
      <c r="AA7" s="62">
        <v>264</v>
      </c>
      <c r="AB7" s="62">
        <v>265</v>
      </c>
      <c r="AC7" s="62">
        <v>283</v>
      </c>
      <c r="AD7" s="4"/>
      <c r="AE7" s="31"/>
      <c r="AF7" s="13"/>
      <c r="AG7" s="31"/>
      <c r="AH7" s="31"/>
      <c r="AI7" s="31"/>
      <c r="AJ7" s="13"/>
      <c r="AK7" s="13"/>
    </row>
    <row r="8" spans="1:37" ht="20.25" customHeight="1">
      <c r="A8" s="22">
        <v>2009</v>
      </c>
      <c r="B8" s="43">
        <f t="shared" si="0"/>
        <v>314</v>
      </c>
      <c r="C8" s="44">
        <v>6</v>
      </c>
      <c r="D8" s="44">
        <v>7</v>
      </c>
      <c r="E8" s="44">
        <v>40</v>
      </c>
      <c r="F8" s="44">
        <v>227</v>
      </c>
      <c r="G8" s="44">
        <v>5</v>
      </c>
      <c r="H8" s="44">
        <v>29</v>
      </c>
      <c r="I8" s="23">
        <v>2009</v>
      </c>
      <c r="K8" s="53"/>
      <c r="L8" s="44">
        <v>383.56164383561645</v>
      </c>
      <c r="M8" s="61" t="s">
        <v>11</v>
      </c>
      <c r="N8" s="8"/>
      <c r="O8" s="8"/>
      <c r="P8" s="8"/>
      <c r="Q8" s="4"/>
      <c r="R8" s="4"/>
      <c r="S8" s="4"/>
      <c r="T8" s="4"/>
      <c r="U8" s="62">
        <f>'[6]OM-Wr2015'!E41</f>
        <v>32</v>
      </c>
      <c r="V8" s="62">
        <f>'[6]OM-Wr2015'!F41</f>
        <v>34</v>
      </c>
      <c r="W8" s="62">
        <f>'[6]OM-Wr2015'!G41</f>
        <v>40</v>
      </c>
      <c r="X8" s="62">
        <f>'[6]OM-Wr2015'!H41</f>
        <v>40</v>
      </c>
      <c r="Y8" s="62">
        <f>'[6]OM-Wr2015'!I41</f>
        <v>40</v>
      </c>
      <c r="Z8" s="62">
        <f>'[6]OM-Wr2015'!J41</f>
        <v>42</v>
      </c>
      <c r="AA8" s="62">
        <f>'[6]OM-Wr2015'!K41</f>
        <v>42</v>
      </c>
      <c r="AB8" s="62">
        <f>'[6]OM-Wr2015'!L41</f>
        <v>45</v>
      </c>
      <c r="AC8" s="62">
        <f>'[6]OM-Wr2015'!M41</f>
        <v>50</v>
      </c>
      <c r="AD8" s="4"/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2010</v>
      </c>
      <c r="B9" s="45">
        <f t="shared" si="0"/>
        <v>345</v>
      </c>
      <c r="C9" s="46">
        <v>6</v>
      </c>
      <c r="D9" s="46">
        <v>9</v>
      </c>
      <c r="E9" s="46">
        <v>40</v>
      </c>
      <c r="F9" s="46">
        <v>255</v>
      </c>
      <c r="G9" s="46">
        <v>5</v>
      </c>
      <c r="H9" s="46">
        <v>30</v>
      </c>
      <c r="I9" s="52">
        <v>2010</v>
      </c>
      <c r="K9" s="53"/>
      <c r="L9" s="46">
        <v>402.73972602739724</v>
      </c>
      <c r="M9" s="61" t="s">
        <v>12</v>
      </c>
      <c r="N9" s="8"/>
      <c r="O9" s="8"/>
      <c r="P9" s="8"/>
      <c r="Q9" s="4"/>
      <c r="R9" s="4"/>
      <c r="S9" s="4"/>
      <c r="T9" s="4"/>
      <c r="U9" s="62">
        <f>'[6]QA-Wr2015'!E41</f>
        <v>5</v>
      </c>
      <c r="V9" s="62">
        <f>'[6]QA-Wr2015'!F41</f>
        <v>6</v>
      </c>
      <c r="W9" s="62">
        <f>'[6]QA-Wr2015'!G41</f>
        <v>7</v>
      </c>
      <c r="X9" s="62">
        <f>'[6]QA-Wr2015'!H41</f>
        <v>9</v>
      </c>
      <c r="Y9" s="62">
        <f>'[6]QA-Wr2015'!I41</f>
        <v>9</v>
      </c>
      <c r="Z9" s="62">
        <f>'[6]QA-Wr2015'!J41</f>
        <v>9</v>
      </c>
      <c r="AA9" s="62">
        <f>'[6]QA-Wr2015'!K41</f>
        <v>9</v>
      </c>
      <c r="AB9" s="62">
        <v>10</v>
      </c>
      <c r="AC9" s="62">
        <v>10</v>
      </c>
      <c r="AD9" s="4"/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2011</v>
      </c>
      <c r="B10" s="43">
        <f t="shared" si="0"/>
        <v>349</v>
      </c>
      <c r="C10" s="44">
        <v>7</v>
      </c>
      <c r="D10" s="44">
        <v>9</v>
      </c>
      <c r="E10" s="44">
        <v>40</v>
      </c>
      <c r="F10" s="44">
        <v>255</v>
      </c>
      <c r="G10" s="44">
        <v>5</v>
      </c>
      <c r="H10" s="44">
        <v>33</v>
      </c>
      <c r="I10" s="23">
        <v>2011</v>
      </c>
      <c r="K10" s="53" t="e">
        <f>'T- HW 03'!#REF!/#REF!</f>
        <v>#REF!</v>
      </c>
      <c r="L10" s="44">
        <v>402.73972602739724</v>
      </c>
      <c r="M10" s="61" t="s">
        <v>13</v>
      </c>
      <c r="N10" s="10"/>
      <c r="O10" s="10"/>
      <c r="P10" s="10"/>
      <c r="Q10" s="5"/>
      <c r="R10" s="5"/>
      <c r="S10" s="5"/>
      <c r="T10" s="5"/>
      <c r="U10" s="62">
        <f>'[6]KU-Wr2015'!E41</f>
        <v>6</v>
      </c>
      <c r="V10" s="62">
        <f>'[6]KU-Wr2015'!F41</f>
        <v>6</v>
      </c>
      <c r="W10" s="62">
        <f>'[6]KU-Wr2015'!G41</f>
        <v>6</v>
      </c>
      <c r="X10" s="62">
        <f>'[6]KU-Wr2015'!H41</f>
        <v>6</v>
      </c>
      <c r="Y10" s="62">
        <f>'[6]KU-Wr2015'!I41</f>
        <v>7</v>
      </c>
      <c r="Z10" s="62">
        <f>'[6]KU-Wr2015'!J41</f>
        <v>7</v>
      </c>
      <c r="AA10" s="62">
        <f>'[6]KU-Wr2015'!K41</f>
        <v>7</v>
      </c>
      <c r="AB10" s="62">
        <f>'[6]KU-Wr2015'!L41</f>
        <v>7</v>
      </c>
      <c r="AC10" s="62">
        <f>'[6]KU-Wr2015'!M41</f>
        <v>7</v>
      </c>
      <c r="AD10" s="5"/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2012</v>
      </c>
      <c r="B11" s="45">
        <f t="shared" si="0"/>
        <v>360</v>
      </c>
      <c r="C11" s="46">
        <v>7</v>
      </c>
      <c r="D11" s="46">
        <v>9</v>
      </c>
      <c r="E11" s="46">
        <v>42</v>
      </c>
      <c r="F11" s="46">
        <v>255</v>
      </c>
      <c r="G11" s="46">
        <v>6</v>
      </c>
      <c r="H11" s="46">
        <v>41</v>
      </c>
      <c r="I11" s="52">
        <v>2012</v>
      </c>
      <c r="K11" s="53" t="e">
        <f>'T- HW 03'!#REF!/#REF!</f>
        <v>#REF!</v>
      </c>
      <c r="L11" s="46">
        <v>676.71232876712327</v>
      </c>
      <c r="M11" s="16" t="s">
        <v>28</v>
      </c>
      <c r="N11" s="9">
        <f t="shared" ref="N11:AD11" si="1">SUM(N5:N10)</f>
        <v>0</v>
      </c>
      <c r="O11" s="9">
        <f t="shared" si="1"/>
        <v>0</v>
      </c>
      <c r="P11" s="9">
        <f t="shared" si="1"/>
        <v>0</v>
      </c>
      <c r="Q11" s="6">
        <f t="shared" si="1"/>
        <v>0</v>
      </c>
      <c r="R11" s="6">
        <f t="shared" si="1"/>
        <v>0</v>
      </c>
      <c r="S11" s="6">
        <f t="shared" si="1"/>
        <v>0</v>
      </c>
      <c r="T11" s="6">
        <f t="shared" si="1"/>
        <v>0</v>
      </c>
      <c r="U11" s="6">
        <f t="shared" si="1"/>
        <v>222</v>
      </c>
      <c r="V11" s="6">
        <f t="shared" si="1"/>
        <v>257</v>
      </c>
      <c r="W11" s="6">
        <f t="shared" si="1"/>
        <v>314</v>
      </c>
      <c r="X11" s="6">
        <f t="shared" si="1"/>
        <v>345</v>
      </c>
      <c r="Y11" s="6">
        <f t="shared" si="1"/>
        <v>349</v>
      </c>
      <c r="Z11" s="6">
        <f t="shared" si="1"/>
        <v>360</v>
      </c>
      <c r="AA11" s="6">
        <f t="shared" si="1"/>
        <v>369</v>
      </c>
      <c r="AB11" s="6">
        <f t="shared" si="1"/>
        <v>378</v>
      </c>
      <c r="AC11" s="6">
        <f t="shared" si="1"/>
        <v>401</v>
      </c>
      <c r="AD11" s="6">
        <f t="shared" si="1"/>
        <v>0</v>
      </c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2013</v>
      </c>
      <c r="B12" s="43">
        <f t="shared" si="0"/>
        <v>369</v>
      </c>
      <c r="C12" s="44">
        <v>7</v>
      </c>
      <c r="D12" s="44">
        <v>9</v>
      </c>
      <c r="E12" s="44">
        <v>42</v>
      </c>
      <c r="F12" s="44">
        <v>264</v>
      </c>
      <c r="G12" s="44">
        <v>5</v>
      </c>
      <c r="H12" s="44">
        <v>42</v>
      </c>
      <c r="I12" s="23">
        <v>2013</v>
      </c>
      <c r="K12" s="53" t="e">
        <f>'T- HW 03'!#REF!/#REF!</f>
        <v>#REF!</v>
      </c>
      <c r="L12" s="44">
        <v>673.97260273972597</v>
      </c>
    </row>
    <row r="13" spans="1:37" ht="20.25" customHeight="1">
      <c r="A13" s="51">
        <v>2014</v>
      </c>
      <c r="B13" s="45">
        <f t="shared" si="0"/>
        <v>378</v>
      </c>
      <c r="C13" s="46">
        <v>7</v>
      </c>
      <c r="D13" s="46">
        <v>10</v>
      </c>
      <c r="E13" s="46">
        <v>45</v>
      </c>
      <c r="F13" s="46">
        <v>265</v>
      </c>
      <c r="G13" s="46">
        <v>5</v>
      </c>
      <c r="H13" s="46">
        <v>46</v>
      </c>
      <c r="I13" s="52">
        <v>2014</v>
      </c>
      <c r="K13" s="53" t="e">
        <f>'T- HW 03'!#REF!/#REF!</f>
        <v>#REF!</v>
      </c>
      <c r="L13" s="46">
        <v>673.97260273972597</v>
      </c>
      <c r="U13" s="18" t="s">
        <v>22</v>
      </c>
      <c r="V13" s="1" t="s">
        <v>53</v>
      </c>
    </row>
    <row r="14" spans="1:37" ht="20.25" customHeight="1">
      <c r="A14" s="22">
        <v>2015</v>
      </c>
      <c r="B14" s="43">
        <f t="shared" si="0"/>
        <v>401</v>
      </c>
      <c r="C14" s="44">
        <v>7</v>
      </c>
      <c r="D14" s="44">
        <v>10</v>
      </c>
      <c r="E14" s="44">
        <v>50</v>
      </c>
      <c r="F14" s="44">
        <v>283</v>
      </c>
      <c r="G14" s="44">
        <v>5</v>
      </c>
      <c r="H14" s="44">
        <v>46</v>
      </c>
      <c r="I14" s="23">
        <v>2015</v>
      </c>
      <c r="K14" s="53" t="e">
        <f>'T- HW 03'!#REF!/#REF!</f>
        <v>#REF!</v>
      </c>
      <c r="L14" s="44">
        <v>673.97260273972597</v>
      </c>
      <c r="U14" s="22">
        <v>2003</v>
      </c>
      <c r="V14" s="58">
        <f>9579.58378822425/1000</f>
        <v>9.5795837882242498</v>
      </c>
    </row>
    <row r="15" spans="1:37" ht="20.25" customHeight="1">
      <c r="A15" s="188" t="s">
        <v>67</v>
      </c>
      <c r="B15" s="188"/>
      <c r="C15" s="188"/>
      <c r="D15" s="188"/>
      <c r="E15" s="188"/>
      <c r="F15" s="188"/>
      <c r="G15" s="188"/>
      <c r="H15" s="188"/>
      <c r="I15" s="189"/>
      <c r="K15" s="53" t="e">
        <f>'T- HW 03'!#REF!/#REF!</f>
        <v>#REF!</v>
      </c>
      <c r="L15" s="46">
        <v>895.89041095890411</v>
      </c>
      <c r="U15" s="51">
        <v>2004</v>
      </c>
      <c r="V15" s="58">
        <f>11023.839137553/1000</f>
        <v>11.023839137552999</v>
      </c>
      <c r="AA15">
        <v>222</v>
      </c>
      <c r="AB15">
        <v>257</v>
      </c>
      <c r="AC15">
        <v>314</v>
      </c>
      <c r="AD15">
        <v>345</v>
      </c>
      <c r="AE15">
        <v>349</v>
      </c>
      <c r="AF15">
        <v>360</v>
      </c>
      <c r="AG15">
        <v>369</v>
      </c>
      <c r="AH15">
        <v>378</v>
      </c>
      <c r="AI15">
        <v>401</v>
      </c>
    </row>
    <row r="16" spans="1:37" ht="20.25" customHeight="1">
      <c r="A16" s="190" t="s">
        <v>68</v>
      </c>
      <c r="B16" s="190"/>
      <c r="C16" s="190"/>
      <c r="D16" s="190"/>
      <c r="E16" s="190"/>
      <c r="F16" s="190"/>
      <c r="G16" s="190"/>
      <c r="H16" s="190"/>
      <c r="I16" s="191"/>
      <c r="K16" s="53" t="e">
        <f>'T- HW 03'!#REF!/#REF!</f>
        <v>#REF!</v>
      </c>
      <c r="L16" s="44">
        <v>846.57534246575347</v>
      </c>
      <c r="U16" s="22">
        <v>2005</v>
      </c>
      <c r="V16" s="58">
        <f>12000.4011435256/1000</f>
        <v>12.0004011435256</v>
      </c>
    </row>
    <row r="17" spans="1:37" ht="20.25" customHeight="1">
      <c r="A17" s="24"/>
      <c r="B17" s="17"/>
      <c r="C17" s="17"/>
      <c r="D17" s="17"/>
      <c r="E17" s="17"/>
      <c r="F17" s="17"/>
      <c r="G17" s="17"/>
      <c r="H17" s="17"/>
      <c r="I17" s="25"/>
      <c r="K17" s="53" t="e">
        <f>'T- HW 03'!#REF!/#REF!</f>
        <v>#REF!</v>
      </c>
      <c r="L17" s="46">
        <v>846.57534246575347</v>
      </c>
      <c r="U17" s="51">
        <v>2006</v>
      </c>
      <c r="V17" s="58">
        <f>12730.2575463574/1000</f>
        <v>12.7302575463574</v>
      </c>
    </row>
    <row r="18" spans="1:37" ht="20.25" customHeight="1">
      <c r="A18" s="24"/>
      <c r="B18" s="17"/>
      <c r="C18" s="17"/>
      <c r="D18" s="17"/>
      <c r="E18" s="17"/>
      <c r="F18" s="17"/>
      <c r="G18" s="17"/>
      <c r="H18" s="17"/>
      <c r="I18" s="25"/>
      <c r="K18" s="53" t="e">
        <f>'T- HW 03'!#REF!/#REF!</f>
        <v>#REF!</v>
      </c>
      <c r="L18" s="64"/>
      <c r="U18" s="22">
        <v>2007</v>
      </c>
      <c r="V18">
        <v>222</v>
      </c>
    </row>
    <row r="19" spans="1:37">
      <c r="A19" s="24"/>
      <c r="B19" s="17"/>
      <c r="C19" s="17"/>
      <c r="D19" s="17"/>
      <c r="E19" s="17"/>
      <c r="F19" s="17"/>
      <c r="G19" s="17"/>
      <c r="H19" s="17"/>
      <c r="I19" s="25"/>
      <c r="U19" s="51">
        <v>2008</v>
      </c>
      <c r="V19">
        <v>257</v>
      </c>
    </row>
    <row r="20" spans="1:37">
      <c r="A20" s="24"/>
      <c r="B20" s="17"/>
      <c r="C20" s="17"/>
      <c r="D20" s="17"/>
      <c r="E20" s="17"/>
      <c r="F20" s="17"/>
      <c r="G20" s="17"/>
      <c r="H20" s="17"/>
      <c r="I20" s="25"/>
      <c r="U20" s="22">
        <v>2009</v>
      </c>
      <c r="V20">
        <v>314</v>
      </c>
    </row>
    <row r="21" spans="1:37">
      <c r="A21" s="24"/>
      <c r="B21" s="17"/>
      <c r="C21" s="17"/>
      <c r="D21" s="17"/>
      <c r="E21" s="17"/>
      <c r="F21" s="17"/>
      <c r="G21" s="17"/>
      <c r="H21" s="17"/>
      <c r="I21" s="25"/>
      <c r="U21" s="51">
        <v>2010</v>
      </c>
      <c r="V21">
        <v>345</v>
      </c>
    </row>
    <row r="22" spans="1:37">
      <c r="A22" s="24"/>
      <c r="B22" s="17"/>
      <c r="C22" s="17"/>
      <c r="D22" s="17"/>
      <c r="E22" s="17"/>
      <c r="F22" s="17"/>
      <c r="G22" s="17"/>
      <c r="H22" s="17"/>
      <c r="I22" s="25"/>
      <c r="U22" s="22">
        <v>2011</v>
      </c>
      <c r="V22">
        <v>349</v>
      </c>
      <c r="AI22">
        <f>'[5]Water Variables'!AR35</f>
        <v>0</v>
      </c>
    </row>
    <row r="23" spans="1:37">
      <c r="A23" s="24"/>
      <c r="B23" s="17"/>
      <c r="C23" s="17"/>
      <c r="D23" s="17"/>
      <c r="E23" s="17"/>
      <c r="F23" s="17"/>
      <c r="G23" s="17"/>
      <c r="H23" s="17"/>
      <c r="I23" s="25"/>
      <c r="U23" s="51">
        <v>2012</v>
      </c>
      <c r="V23">
        <v>360</v>
      </c>
    </row>
    <row r="24" spans="1:37">
      <c r="A24" s="24"/>
      <c r="B24" s="17"/>
      <c r="C24" s="17"/>
      <c r="D24" s="17"/>
      <c r="E24" s="17"/>
      <c r="F24" s="17"/>
      <c r="G24" s="17"/>
      <c r="H24" s="17"/>
      <c r="I24" s="25"/>
      <c r="U24" s="22">
        <v>2013</v>
      </c>
      <c r="V24">
        <v>369</v>
      </c>
    </row>
    <row r="25" spans="1:37">
      <c r="A25" s="24"/>
      <c r="B25" s="17"/>
      <c r="C25" s="17"/>
      <c r="D25" s="17"/>
      <c r="E25" s="17"/>
      <c r="F25" s="17"/>
      <c r="G25" s="17"/>
      <c r="H25" s="17"/>
      <c r="I25" s="25"/>
      <c r="U25" s="51">
        <v>2014</v>
      </c>
      <c r="V25">
        <v>378</v>
      </c>
    </row>
    <row r="26" spans="1:37">
      <c r="A26" s="24"/>
      <c r="B26" s="17"/>
      <c r="C26" s="17"/>
      <c r="D26" s="17"/>
      <c r="E26" s="17"/>
      <c r="F26" s="17"/>
      <c r="G26" s="17"/>
      <c r="H26" s="17"/>
      <c r="I26" s="25"/>
      <c r="U26" s="66">
        <v>2015</v>
      </c>
      <c r="V26">
        <v>401</v>
      </c>
    </row>
    <row r="27" spans="1:37">
      <c r="A27" s="24"/>
      <c r="B27" s="17"/>
      <c r="C27" s="17"/>
      <c r="D27" s="17"/>
      <c r="E27" s="17"/>
      <c r="F27" s="17"/>
      <c r="G27" s="17"/>
      <c r="H27" s="17"/>
      <c r="I27" s="25"/>
    </row>
    <row r="28" spans="1:37">
      <c r="A28" s="24"/>
      <c r="B28" s="17"/>
      <c r="C28" s="17"/>
      <c r="D28" s="17"/>
      <c r="E28" s="17"/>
      <c r="F28" s="17"/>
      <c r="G28" s="17"/>
      <c r="H28" s="17"/>
      <c r="I28" s="25"/>
    </row>
    <row r="29" spans="1:37">
      <c r="A29" s="24"/>
      <c r="B29" s="17"/>
      <c r="C29" s="17"/>
      <c r="D29" s="17"/>
      <c r="E29" s="17"/>
      <c r="F29" s="17"/>
      <c r="G29" s="17"/>
      <c r="H29" s="17"/>
      <c r="I29" s="25"/>
      <c r="N29" s="1" t="s">
        <v>17</v>
      </c>
      <c r="O29" s="1" t="s">
        <v>19</v>
      </c>
      <c r="P29" s="1" t="s">
        <v>23</v>
      </c>
      <c r="AI29" s="1" t="s">
        <v>24</v>
      </c>
      <c r="AJ29" s="2" t="s">
        <v>21</v>
      </c>
      <c r="AK29" s="2" t="s">
        <v>20</v>
      </c>
    </row>
    <row r="30" spans="1:37">
      <c r="A30" s="24"/>
      <c r="B30" s="17"/>
      <c r="C30" s="17"/>
      <c r="D30" s="17"/>
      <c r="E30" s="17"/>
      <c r="F30" s="17"/>
      <c r="G30" s="17"/>
      <c r="H30" s="17"/>
      <c r="I30" s="25"/>
      <c r="N30" s="53" t="e">
        <f>'T- HW 03'!#REF!/(#REF!*365/1000)</f>
        <v>#REF!</v>
      </c>
      <c r="O30" s="53" t="e">
        <f>'T- HW 03'!#REF!/(#REF!*365/1000)</f>
        <v>#REF!</v>
      </c>
      <c r="P30" s="53" t="e">
        <f>'T- HW 03'!#REF!/(#REF!*365/1000)</f>
        <v>#REF!</v>
      </c>
      <c r="AH30" s="22">
        <v>2007</v>
      </c>
      <c r="AI30" s="53" t="e">
        <f>'T- HW 03'!#REF!/(C6*365/1000)</f>
        <v>#REF!</v>
      </c>
      <c r="AJ30" s="53" t="e">
        <f>'T- HW 03'!#REF!/(D6*365/1000)</f>
        <v>#REF!</v>
      </c>
      <c r="AK30" s="53" t="e">
        <f>'T- HW 03'!#REF!/(E6*365/1000)</f>
        <v>#REF!</v>
      </c>
    </row>
    <row r="31" spans="1:37">
      <c r="A31" s="24"/>
      <c r="B31" s="17"/>
      <c r="C31" s="17"/>
      <c r="D31" s="17"/>
      <c r="E31" s="17"/>
      <c r="F31" s="17"/>
      <c r="G31" s="17"/>
      <c r="H31" s="17"/>
      <c r="I31" s="25"/>
      <c r="N31" s="53" t="e">
        <f>'T- HW 03'!#REF!/(#REF!*365/1000)</f>
        <v>#REF!</v>
      </c>
      <c r="O31" s="53" t="e">
        <f>'T- HW 03'!#REF!/(#REF!*365/1000)</f>
        <v>#REF!</v>
      </c>
      <c r="P31" s="53" t="e">
        <f>'T- HW 03'!#REF!/(#REF!*365/1000)</f>
        <v>#REF!</v>
      </c>
      <c r="AH31" s="51">
        <v>2008</v>
      </c>
      <c r="AI31" s="53" t="e">
        <f>'T- HW 03'!#REF!/(C7*365/1000)</f>
        <v>#REF!</v>
      </c>
      <c r="AJ31" s="53" t="e">
        <f>'T- HW 03'!#REF!/(D7*365/1000)</f>
        <v>#REF!</v>
      </c>
      <c r="AK31" s="53" t="e">
        <f>'T- HW 03'!#REF!/(E7*365/1000)</f>
        <v>#REF!</v>
      </c>
    </row>
    <row r="32" spans="1:37">
      <c r="A32" s="24"/>
      <c r="B32" s="17"/>
      <c r="C32" s="17"/>
      <c r="D32" s="17"/>
      <c r="E32" s="17"/>
      <c r="F32" s="17"/>
      <c r="G32" s="17"/>
      <c r="H32" s="17"/>
      <c r="I32" s="25"/>
      <c r="N32" s="53" t="e">
        <f>'T- HW 03'!#REF!/(#REF!*365/1000)</f>
        <v>#REF!</v>
      </c>
      <c r="O32" s="53" t="e">
        <f>'T- HW 03'!#REF!/(#REF!*365/1000)</f>
        <v>#REF!</v>
      </c>
      <c r="P32" s="53" t="e">
        <f>'T- HW 03'!#REF!/(#REF!*365/1000)</f>
        <v>#REF!</v>
      </c>
      <c r="AH32" s="22">
        <v>2009</v>
      </c>
      <c r="AI32" s="53" t="e">
        <f>'T- HW 03'!#REF!/(C8*365/1000)</f>
        <v>#REF!</v>
      </c>
      <c r="AJ32" s="53" t="e">
        <f>'T- HW 03'!#REF!/(D8*365/1000)</f>
        <v>#REF!</v>
      </c>
      <c r="AK32" s="53" t="e">
        <f>'T- HW 03'!#REF!/(E8*365/1000)</f>
        <v>#REF!</v>
      </c>
    </row>
    <row r="33" spans="1:37">
      <c r="A33" s="24"/>
      <c r="B33" s="17"/>
      <c r="C33" s="17"/>
      <c r="D33" s="17"/>
      <c r="E33" s="17"/>
      <c r="F33" s="17"/>
      <c r="G33" s="17"/>
      <c r="H33" s="17"/>
      <c r="I33" s="25"/>
      <c r="N33" s="53" t="e">
        <f>'T- HW 03'!#REF!/(#REF!*365/1000)</f>
        <v>#REF!</v>
      </c>
      <c r="O33" s="53" t="e">
        <f>'T- HW 03'!#REF!/(#REF!*365/1000)</f>
        <v>#REF!</v>
      </c>
      <c r="P33" s="53" t="e">
        <f>'T- HW 03'!#REF!/(#REF!*365/1000)</f>
        <v>#REF!</v>
      </c>
      <c r="AH33" s="51">
        <v>2010</v>
      </c>
      <c r="AI33" s="53" t="e">
        <f>'T- HW 03'!#REF!/(C9*365/1000)</f>
        <v>#REF!</v>
      </c>
      <c r="AJ33" s="53" t="e">
        <f>'T- HW 03'!#REF!/(D9*365/1000)</f>
        <v>#REF!</v>
      </c>
      <c r="AK33" s="53" t="e">
        <f>'T- HW 03'!#REF!/(E9*365/1000)</f>
        <v>#REF!</v>
      </c>
    </row>
    <row r="34" spans="1:37">
      <c r="A34" s="24"/>
      <c r="B34" s="17"/>
      <c r="C34" s="17"/>
      <c r="D34" s="17"/>
      <c r="E34" s="17"/>
      <c r="F34" s="17"/>
      <c r="G34" s="17"/>
      <c r="H34" s="17"/>
      <c r="I34" s="25"/>
      <c r="N34" s="53" t="e">
        <f>'T- HW 03'!#REF!/(F6*365/1000)</f>
        <v>#REF!</v>
      </c>
      <c r="O34" s="53" t="e">
        <f>'T- HW 03'!#REF!/(G6*365/1000)</f>
        <v>#REF!</v>
      </c>
      <c r="P34" s="53" t="e">
        <f>'T- HW 03'!#REF!/(H6*365/1000)</f>
        <v>#REF!</v>
      </c>
      <c r="AH34" s="22">
        <v>2011</v>
      </c>
      <c r="AI34" s="53" t="e">
        <f>'T- HW 03'!#REF!/(C10*365/1000)</f>
        <v>#REF!</v>
      </c>
      <c r="AJ34" s="53" t="e">
        <f>'T- HW 03'!#REF!/(D10*365/1000)</f>
        <v>#REF!</v>
      </c>
      <c r="AK34" s="53" t="e">
        <f>'T- HW 03'!#REF!/(E10*365/1000)</f>
        <v>#REF!</v>
      </c>
    </row>
    <row r="35" spans="1:37" ht="15.75" thickBot="1">
      <c r="A35" s="26"/>
      <c r="B35" s="27"/>
      <c r="C35" s="27"/>
      <c r="D35" s="27"/>
      <c r="E35" s="57">
        <v>25</v>
      </c>
      <c r="F35" s="27"/>
      <c r="G35" s="27"/>
      <c r="H35" s="27"/>
      <c r="I35" s="28"/>
      <c r="N35" s="53" t="e">
        <f>'T- HW 03'!#REF!/(F7*365/1000)</f>
        <v>#REF!</v>
      </c>
      <c r="O35" s="53" t="e">
        <f>'T- HW 03'!#REF!/(G7*365/1000)</f>
        <v>#REF!</v>
      </c>
      <c r="P35" s="53" t="e">
        <f>'T- HW 03'!#REF!/(H7*365/1000)</f>
        <v>#REF!</v>
      </c>
      <c r="AH35" s="51">
        <v>2012</v>
      </c>
      <c r="AI35" s="53" t="e">
        <f>'T- HW 03'!#REF!/(C11*365/1000)</f>
        <v>#REF!</v>
      </c>
      <c r="AJ35" s="53" t="e">
        <f>'T- HW 03'!#REF!/(D11*365/1000)</f>
        <v>#REF!</v>
      </c>
      <c r="AK35" s="53" t="e">
        <f>'T- HW 03'!#REF!/(E11*365/1000)</f>
        <v>#REF!</v>
      </c>
    </row>
    <row r="36" spans="1:37">
      <c r="A36" t="s">
        <v>29</v>
      </c>
      <c r="I36" t="s">
        <v>27</v>
      </c>
      <c r="N36" s="53" t="e">
        <f>'T- HW 03'!#REF!/(F8*365/1000)</f>
        <v>#REF!</v>
      </c>
      <c r="O36" s="53" t="e">
        <f>'T- HW 03'!#REF!/(G8*365/1000)</f>
        <v>#REF!</v>
      </c>
      <c r="P36" s="53" t="e">
        <f>'T- HW 03'!#REF!/(H8*365/1000)</f>
        <v>#REF!</v>
      </c>
      <c r="AH36" s="22">
        <v>2013</v>
      </c>
      <c r="AI36" s="53" t="e">
        <f>'T- HW 03'!#REF!/(C12*365/1000)</f>
        <v>#REF!</v>
      </c>
      <c r="AJ36" s="53" t="e">
        <f>'T- HW 03'!#REF!/(D12*365/1000)</f>
        <v>#REF!</v>
      </c>
      <c r="AK36" s="53" t="e">
        <f>'T- HW 03'!#REF!/(E12*365/1000)</f>
        <v>#REF!</v>
      </c>
    </row>
    <row r="37" spans="1:37">
      <c r="N37" s="53" t="e">
        <f>'T- HW 03'!#REF!/(F9*365/1000)</f>
        <v>#REF!</v>
      </c>
      <c r="O37" s="53" t="e">
        <f>'T- HW 03'!#REF!/(G9*365/1000)</f>
        <v>#REF!</v>
      </c>
      <c r="P37" s="53" t="e">
        <f>'T- HW 03'!#REF!/(H9*365/1000)</f>
        <v>#REF!</v>
      </c>
      <c r="AH37" s="51">
        <v>2014</v>
      </c>
      <c r="AI37" s="53" t="e">
        <f>'T- HW 03'!#REF!/(C13*365/1000)</f>
        <v>#REF!</v>
      </c>
      <c r="AJ37" s="53" t="e">
        <f>'T- HW 03'!#REF!/(D13*365/1000)</f>
        <v>#REF!</v>
      </c>
      <c r="AK37" s="53" t="e">
        <f>'T- HW 03'!#REF!/(E13*365/1000)</f>
        <v>#REF!</v>
      </c>
    </row>
    <row r="38" spans="1:37">
      <c r="N38" s="53" t="e">
        <f>'T- HW 03'!#REF!/(F10*365/1000)</f>
        <v>#REF!</v>
      </c>
      <c r="O38" s="53" t="e">
        <f>'T- HW 03'!#REF!/(G10*365/1000)</f>
        <v>#REF!</v>
      </c>
      <c r="P38" s="53" t="e">
        <f>'T- HW 03'!#REF!/(H10*365/1000)</f>
        <v>#REF!</v>
      </c>
    </row>
    <row r="39" spans="1:37">
      <c r="N39" s="53" t="e">
        <f>'T- HW 03'!#REF!/(F11*365/1000)</f>
        <v>#REF!</v>
      </c>
      <c r="O39" s="53" t="e">
        <f>'T- HW 03'!#REF!/(G11*365/1000)</f>
        <v>#REF!</v>
      </c>
      <c r="P39" s="53" t="e">
        <f>'T- HW 03'!#REF!/(H11*365/1000)</f>
        <v>#REF!</v>
      </c>
    </row>
    <row r="40" spans="1:37">
      <c r="N40" s="53" t="e">
        <f>'T- HW 03'!#REF!/(F12*365/1000)</f>
        <v>#REF!</v>
      </c>
      <c r="O40" s="53" t="e">
        <f>'T- HW 03'!#REF!/(G12*365/1000)</f>
        <v>#REF!</v>
      </c>
      <c r="P40" s="53" t="e">
        <f>'T- HW 03'!#REF!/(H12*365/1000)</f>
        <v>#REF!</v>
      </c>
    </row>
    <row r="41" spans="1:37">
      <c r="N41" s="53" t="e">
        <f>'T- HW 03'!#REF!/(F13*365/1000)</f>
        <v>#REF!</v>
      </c>
      <c r="O41" s="53" t="e">
        <f>'T- HW 03'!#REF!/(G13*365/1000)</f>
        <v>#REF!</v>
      </c>
      <c r="P41" s="53" t="e">
        <f>'T- HW 03'!#REF!/(H13*365/1000)</f>
        <v>#REF!</v>
      </c>
    </row>
  </sheetData>
  <mergeCells count="10">
    <mergeCell ref="AE11:AK11"/>
    <mergeCell ref="A15:I15"/>
    <mergeCell ref="A16:I16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view="pageBreakPreview" zoomScaleNormal="100" zoomScaleSheetLayoutView="100" workbookViewId="0">
      <selection activeCell="N17" sqref="N17"/>
    </sheetView>
  </sheetViews>
  <sheetFormatPr defaultRowHeight="15"/>
  <cols>
    <col min="12" max="12" width="9.5703125" bestFit="1" customWidth="1"/>
    <col min="13" max="13" width="9.28515625" bestFit="1" customWidth="1"/>
    <col min="15" max="15" width="9.28515625" bestFit="1" customWidth="1"/>
    <col min="17" max="17" width="9.28515625" bestFit="1" customWidth="1"/>
    <col min="18" max="18" width="9.5703125" bestFit="1" customWidth="1"/>
  </cols>
  <sheetData>
    <row r="1" spans="1:18" ht="17.25">
      <c r="A1" s="150" t="s">
        <v>98</v>
      </c>
      <c r="B1" s="150"/>
      <c r="C1" s="150"/>
      <c r="D1" s="150"/>
      <c r="E1" s="150"/>
      <c r="F1" s="150"/>
      <c r="G1" s="150"/>
      <c r="H1" s="150"/>
      <c r="I1" s="150"/>
    </row>
    <row r="2" spans="1:18" ht="17.25" customHeight="1">
      <c r="A2" s="158" t="s">
        <v>178</v>
      </c>
      <c r="B2" s="158"/>
      <c r="C2" s="158"/>
      <c r="D2" s="158"/>
      <c r="E2" s="158"/>
      <c r="F2" s="158"/>
      <c r="G2" s="158"/>
      <c r="H2" s="158"/>
      <c r="I2" s="159"/>
    </row>
    <row r="3" spans="1:18" ht="13.5" customHeight="1">
      <c r="A3" s="158" t="s">
        <v>179</v>
      </c>
      <c r="B3" s="158"/>
      <c r="C3" s="158"/>
      <c r="D3" s="158"/>
      <c r="E3" s="158"/>
      <c r="F3" s="158"/>
      <c r="G3" s="158"/>
      <c r="H3" s="158"/>
      <c r="I3" s="159"/>
    </row>
    <row r="4" spans="1:18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18" ht="38.25">
      <c r="A5" s="138" t="s">
        <v>22</v>
      </c>
      <c r="B5" s="105" t="s">
        <v>183</v>
      </c>
      <c r="C5" s="105" t="s">
        <v>44</v>
      </c>
      <c r="D5" s="105" t="s">
        <v>120</v>
      </c>
      <c r="E5" s="105" t="s">
        <v>168</v>
      </c>
      <c r="F5" s="105" t="s">
        <v>163</v>
      </c>
      <c r="G5" s="105" t="s">
        <v>42</v>
      </c>
      <c r="H5" s="105" t="s">
        <v>41</v>
      </c>
      <c r="I5" s="136" t="s">
        <v>0</v>
      </c>
    </row>
    <row r="6" spans="1:18" ht="26.25" thickBot="1">
      <c r="A6" s="139"/>
      <c r="B6" s="94" t="s">
        <v>182</v>
      </c>
      <c r="C6" s="95" t="s">
        <v>24</v>
      </c>
      <c r="D6" s="95" t="s">
        <v>166</v>
      </c>
      <c r="E6" s="95" t="s">
        <v>169</v>
      </c>
      <c r="F6" s="95" t="s">
        <v>164</v>
      </c>
      <c r="G6" s="95" t="s">
        <v>19</v>
      </c>
      <c r="H6" s="95" t="s">
        <v>95</v>
      </c>
      <c r="I6" s="137"/>
      <c r="J6" s="85"/>
      <c r="Q6" s="85"/>
    </row>
    <row r="7" spans="1:18">
      <c r="A7" s="96">
        <v>2015</v>
      </c>
      <c r="B7" s="116">
        <v>56596.877209155995</v>
      </c>
      <c r="C7" s="110">
        <v>12274.960999999999</v>
      </c>
      <c r="D7" s="110">
        <v>5372.2804199999991</v>
      </c>
      <c r="E7" s="110" t="s">
        <v>47</v>
      </c>
      <c r="F7" s="110">
        <v>14220</v>
      </c>
      <c r="G7" s="110">
        <v>1077.1808379999998</v>
      </c>
      <c r="H7" s="106">
        <v>23652.454951156</v>
      </c>
      <c r="I7" s="97">
        <v>2015</v>
      </c>
      <c r="J7" s="85"/>
      <c r="L7" s="85"/>
      <c r="M7" s="85"/>
      <c r="N7" s="85"/>
      <c r="O7" s="85"/>
      <c r="P7" s="85"/>
      <c r="Q7" s="85"/>
    </row>
    <row r="8" spans="1:18">
      <c r="A8" s="98">
        <v>2016</v>
      </c>
      <c r="B8" s="117">
        <v>69326.620854960856</v>
      </c>
      <c r="C8" s="111">
        <v>13781.756000000001</v>
      </c>
      <c r="D8" s="111">
        <v>5799.7549200000003</v>
      </c>
      <c r="E8" s="111">
        <v>620.81499999999994</v>
      </c>
      <c r="F8" s="111">
        <v>18740</v>
      </c>
      <c r="G8" s="111">
        <v>1390.0226950000001</v>
      </c>
      <c r="H8" s="107">
        <v>28994.272239960857</v>
      </c>
      <c r="I8" s="99">
        <v>2016</v>
      </c>
      <c r="J8" s="85"/>
      <c r="K8" s="85"/>
      <c r="L8" s="85"/>
      <c r="M8" s="85"/>
      <c r="N8" s="85"/>
      <c r="O8" s="85"/>
      <c r="P8" s="85"/>
      <c r="Q8" s="85"/>
      <c r="R8" s="85"/>
    </row>
    <row r="9" spans="1:18">
      <c r="A9" s="100">
        <v>2017</v>
      </c>
      <c r="B9" s="118">
        <v>97832.570980391713</v>
      </c>
      <c r="C9" s="112">
        <v>17986.325000000001</v>
      </c>
      <c r="D9" s="112">
        <v>5276.4979999999996</v>
      </c>
      <c r="E9" s="112">
        <v>1714.1155999999999</v>
      </c>
      <c r="F9" s="112">
        <v>39064.44</v>
      </c>
      <c r="G9" s="112">
        <v>1375.1665209999999</v>
      </c>
      <c r="H9" s="108">
        <v>32416.025859391713</v>
      </c>
      <c r="I9" s="101">
        <v>2017</v>
      </c>
      <c r="J9" s="85"/>
      <c r="K9" s="85"/>
      <c r="L9" s="85"/>
      <c r="M9" s="85"/>
      <c r="N9" s="85"/>
      <c r="O9" s="85"/>
      <c r="P9" s="85"/>
      <c r="Q9" s="85"/>
    </row>
    <row r="10" spans="1:18">
      <c r="A10" s="102">
        <v>2018</v>
      </c>
      <c r="B10" s="117">
        <v>87026.3998288906</v>
      </c>
      <c r="C10" s="111">
        <v>14918.763999999999</v>
      </c>
      <c r="D10" s="111">
        <v>4323.1260000000002</v>
      </c>
      <c r="E10" s="111">
        <v>1836.4678700000002</v>
      </c>
      <c r="F10" s="111">
        <v>35781.440000000002</v>
      </c>
      <c r="G10" s="111">
        <v>1527.8796360000001</v>
      </c>
      <c r="H10" s="107">
        <v>28638.722322890597</v>
      </c>
      <c r="I10" s="99">
        <v>2018</v>
      </c>
      <c r="J10" s="85"/>
      <c r="K10" s="85"/>
      <c r="L10" s="85"/>
      <c r="M10" s="85"/>
      <c r="N10" s="85"/>
      <c r="O10" s="85"/>
      <c r="P10" s="85"/>
      <c r="Q10" s="85"/>
    </row>
    <row r="11" spans="1:18">
      <c r="A11" s="100">
        <v>2019</v>
      </c>
      <c r="B11" s="118">
        <v>91894.807575275743</v>
      </c>
      <c r="C11" s="112">
        <v>17938.708000000002</v>
      </c>
      <c r="D11" s="112">
        <v>4982.1100000000006</v>
      </c>
      <c r="E11" s="112">
        <v>2171.3755659999997</v>
      </c>
      <c r="F11" s="112">
        <v>37941.440000000002</v>
      </c>
      <c r="G11" s="112">
        <v>1382.3654029999998</v>
      </c>
      <c r="H11" s="108">
        <v>27478.808606275739</v>
      </c>
      <c r="I11" s="101">
        <v>2019</v>
      </c>
      <c r="J11" s="85"/>
      <c r="M11" s="85"/>
      <c r="N11" s="85"/>
      <c r="O11" s="85"/>
      <c r="Q11" s="85"/>
    </row>
    <row r="12" spans="1:18" ht="15.75" thickBot="1">
      <c r="A12" s="103">
        <v>2020</v>
      </c>
      <c r="B12" s="119">
        <v>94083.431554275739</v>
      </c>
      <c r="C12" s="114">
        <v>15812.293</v>
      </c>
      <c r="D12" s="111">
        <v>7615.4140000000007</v>
      </c>
      <c r="E12" s="114">
        <v>2282.727339</v>
      </c>
      <c r="F12" s="114">
        <v>39854.44</v>
      </c>
      <c r="G12" s="114">
        <v>1039.748609</v>
      </c>
      <c r="H12" s="109">
        <v>27478.808606275739</v>
      </c>
      <c r="I12" s="104">
        <v>2020</v>
      </c>
      <c r="J12" s="85"/>
      <c r="M12" s="85"/>
      <c r="N12" s="85"/>
      <c r="O12" s="85"/>
      <c r="Q12" s="85"/>
    </row>
    <row r="13" spans="1:18" ht="15.75" thickBot="1">
      <c r="A13" s="147"/>
      <c r="B13" s="148"/>
      <c r="C13" s="148"/>
      <c r="D13" s="148"/>
      <c r="E13" s="148"/>
      <c r="F13" s="148"/>
      <c r="G13" s="148"/>
      <c r="H13" s="148"/>
      <c r="I13" s="149"/>
      <c r="J13" s="85"/>
      <c r="M13" s="85"/>
      <c r="N13" s="85"/>
      <c r="O13" s="85"/>
    </row>
    <row r="14" spans="1:18" s="85" customFormat="1" ht="27.75" customHeight="1">
      <c r="A14" s="130" t="s">
        <v>175</v>
      </c>
      <c r="B14" s="130"/>
      <c r="C14" s="130"/>
      <c r="D14" s="130"/>
      <c r="E14" s="131" t="s">
        <v>174</v>
      </c>
      <c r="F14" s="131"/>
      <c r="G14" s="131"/>
      <c r="H14" s="131"/>
      <c r="I14" s="131"/>
    </row>
    <row r="15" spans="1:18" s="85" customFormat="1">
      <c r="A15" s="130" t="s">
        <v>110</v>
      </c>
      <c r="B15" s="130"/>
      <c r="C15" s="130"/>
      <c r="D15" s="130"/>
      <c r="E15" s="131" t="s">
        <v>109</v>
      </c>
      <c r="F15" s="131"/>
      <c r="G15" s="131"/>
      <c r="H15" s="131"/>
      <c r="I15" s="131"/>
    </row>
    <row r="16" spans="1:18" s="85" customFormat="1" ht="30" customHeight="1">
      <c r="A16" s="130" t="s">
        <v>167</v>
      </c>
      <c r="B16" s="130"/>
      <c r="C16" s="130"/>
      <c r="D16" s="130"/>
      <c r="E16" s="131" t="s">
        <v>165</v>
      </c>
      <c r="F16" s="131"/>
      <c r="G16" s="131"/>
      <c r="H16" s="131"/>
      <c r="I16" s="131"/>
    </row>
    <row r="17" spans="1:10" s="85" customFormat="1" ht="53.25" customHeight="1">
      <c r="A17" s="130" t="s">
        <v>176</v>
      </c>
      <c r="B17" s="130"/>
      <c r="C17" s="130"/>
      <c r="D17" s="130"/>
      <c r="E17" s="131" t="s">
        <v>177</v>
      </c>
      <c r="F17" s="131"/>
      <c r="G17" s="131"/>
      <c r="H17" s="131"/>
      <c r="I17" s="131"/>
    </row>
    <row r="18" spans="1:10" s="85" customFormat="1" ht="21.75" customHeight="1">
      <c r="A18" s="130" t="s">
        <v>242</v>
      </c>
      <c r="B18" s="130"/>
      <c r="C18" s="130"/>
      <c r="D18" s="130"/>
      <c r="E18" s="131" t="s">
        <v>184</v>
      </c>
      <c r="F18" s="131"/>
      <c r="G18" s="131"/>
      <c r="H18" s="131"/>
      <c r="I18" s="131"/>
    </row>
    <row r="20" spans="1:10">
      <c r="B20" s="85"/>
      <c r="C20" s="85"/>
      <c r="D20" s="85"/>
      <c r="E20" s="85"/>
      <c r="F20" s="85"/>
      <c r="G20" s="85"/>
      <c r="H20" s="85"/>
      <c r="I20" s="85"/>
      <c r="J20" s="85"/>
    </row>
    <row r="21" spans="1:10">
      <c r="A21" s="85"/>
      <c r="B21" s="85"/>
      <c r="C21" s="85"/>
      <c r="D21" s="85"/>
      <c r="E21" s="85"/>
      <c r="F21" s="85"/>
      <c r="G21" s="85"/>
      <c r="H21" s="85"/>
      <c r="I21" s="85"/>
      <c r="J21" s="85"/>
    </row>
    <row r="22" spans="1:10">
      <c r="A22" s="85"/>
      <c r="B22" s="85"/>
      <c r="C22" s="85"/>
      <c r="D22" s="85"/>
      <c r="E22" s="85"/>
      <c r="F22" s="85"/>
      <c r="G22" s="85"/>
      <c r="H22" s="85"/>
      <c r="I22" s="85"/>
      <c r="J22" s="85"/>
    </row>
    <row r="23" spans="1:10">
      <c r="A23" s="85"/>
      <c r="B23" s="85"/>
      <c r="C23" s="85"/>
      <c r="D23" s="85"/>
      <c r="E23" s="85"/>
      <c r="F23" s="85"/>
      <c r="G23" s="85"/>
      <c r="H23" s="85"/>
      <c r="I23" s="85"/>
      <c r="J23" s="85"/>
    </row>
    <row r="24" spans="1:10">
      <c r="A24" s="85"/>
      <c r="B24" s="85"/>
      <c r="C24" s="85"/>
      <c r="D24" s="85"/>
      <c r="E24" s="85"/>
      <c r="F24" s="85"/>
      <c r="G24" s="85"/>
      <c r="H24" s="85"/>
      <c r="I24" s="85"/>
      <c r="J24" s="85"/>
    </row>
    <row r="25" spans="1:10">
      <c r="A25" s="85"/>
      <c r="B25" s="85"/>
      <c r="C25" s="85"/>
      <c r="D25" s="85"/>
      <c r="E25" s="85"/>
      <c r="F25" s="85"/>
      <c r="G25" s="85"/>
      <c r="H25" s="85"/>
      <c r="I25" s="85"/>
      <c r="J25" s="85"/>
    </row>
    <row r="26" spans="1:10">
      <c r="A26" s="85"/>
      <c r="B26" s="85"/>
      <c r="C26" s="85"/>
      <c r="D26" s="85"/>
      <c r="E26" s="85"/>
      <c r="F26" s="85"/>
      <c r="G26" s="85"/>
      <c r="H26" s="85"/>
      <c r="I26" s="85"/>
      <c r="J26" s="85"/>
    </row>
    <row r="27" spans="1:10">
      <c r="A27" s="85"/>
      <c r="B27" s="85"/>
      <c r="C27" s="85"/>
      <c r="D27" s="85"/>
      <c r="E27" s="85"/>
      <c r="F27" s="85"/>
      <c r="G27" s="85"/>
      <c r="H27" s="85"/>
      <c r="I27" s="85"/>
      <c r="J27" s="85"/>
    </row>
    <row r="28" spans="1:10">
      <c r="A28" s="85"/>
      <c r="B28" s="85"/>
      <c r="C28" s="85"/>
      <c r="D28" s="85"/>
      <c r="E28" s="85"/>
      <c r="F28" s="85"/>
      <c r="G28" s="85"/>
      <c r="H28" s="85"/>
      <c r="I28" s="85"/>
      <c r="J28" s="85"/>
    </row>
    <row r="29" spans="1:10">
      <c r="A29" s="85"/>
      <c r="B29" s="85"/>
      <c r="C29" s="85"/>
      <c r="D29" s="85"/>
      <c r="E29" s="85"/>
      <c r="F29" s="85"/>
      <c r="G29" s="85"/>
      <c r="H29" s="85"/>
      <c r="I29" s="85"/>
      <c r="J29" s="85"/>
    </row>
    <row r="30" spans="1:10">
      <c r="A30" s="85"/>
      <c r="B30" s="85"/>
      <c r="C30" s="85"/>
      <c r="D30" s="85"/>
      <c r="E30" s="85"/>
      <c r="F30" s="85"/>
      <c r="G30" s="85"/>
      <c r="H30" s="85"/>
      <c r="I30" s="85"/>
      <c r="J30" s="85"/>
    </row>
    <row r="31" spans="1:10">
      <c r="A31" s="85"/>
      <c r="B31" s="85"/>
      <c r="C31" s="85"/>
      <c r="D31" s="85"/>
      <c r="E31" s="85"/>
      <c r="F31" s="85"/>
      <c r="G31" s="85"/>
      <c r="H31" s="85"/>
      <c r="I31" s="85"/>
      <c r="J31" s="85"/>
    </row>
    <row r="32" spans="1:10">
      <c r="A32" s="85"/>
      <c r="B32" s="85"/>
      <c r="C32" s="85"/>
      <c r="D32" s="85"/>
      <c r="E32" s="85"/>
      <c r="F32" s="85"/>
      <c r="G32" s="85"/>
      <c r="H32" s="85"/>
      <c r="I32" s="85"/>
      <c r="J32" s="85"/>
    </row>
    <row r="33" spans="1:10">
      <c r="A33" s="85"/>
      <c r="B33" s="85"/>
      <c r="C33" s="85"/>
      <c r="D33" s="85"/>
      <c r="E33" s="85"/>
      <c r="F33" s="85"/>
      <c r="G33" s="85"/>
      <c r="H33" s="85"/>
      <c r="I33" s="85"/>
      <c r="J33" s="85"/>
    </row>
    <row r="34" spans="1:10">
      <c r="A34" s="85"/>
      <c r="B34" s="85"/>
      <c r="C34" s="85"/>
      <c r="D34" s="85"/>
      <c r="E34" s="85"/>
      <c r="F34" s="85"/>
      <c r="G34" s="85"/>
      <c r="H34" s="85"/>
      <c r="I34" s="85"/>
      <c r="J34" s="85"/>
    </row>
    <row r="35" spans="1:10">
      <c r="A35" s="85"/>
      <c r="B35" s="85"/>
      <c r="C35" s="85"/>
      <c r="D35" s="85"/>
      <c r="E35" s="85"/>
      <c r="F35" s="85"/>
      <c r="G35" s="85"/>
      <c r="H35" s="85"/>
      <c r="I35" s="85"/>
      <c r="J35" s="85"/>
    </row>
    <row r="36" spans="1:10">
      <c r="A36" s="85"/>
      <c r="B36" s="85"/>
      <c r="C36" s="85"/>
      <c r="D36" s="85"/>
      <c r="E36" s="85"/>
      <c r="F36" s="85"/>
      <c r="G36" s="85"/>
      <c r="H36" s="85"/>
      <c r="I36" s="85"/>
      <c r="J36" s="85"/>
    </row>
  </sheetData>
  <mergeCells count="18">
    <mergeCell ref="A5:A6"/>
    <mergeCell ref="I5:I6"/>
    <mergeCell ref="A1:I1"/>
    <mergeCell ref="A2:I2"/>
    <mergeCell ref="A3:I3"/>
    <mergeCell ref="A4:D4"/>
    <mergeCell ref="E4:I4"/>
    <mergeCell ref="A16:D16"/>
    <mergeCell ref="E16:I16"/>
    <mergeCell ref="A17:D17"/>
    <mergeCell ref="E17:I17"/>
    <mergeCell ref="A18:D18"/>
    <mergeCell ref="E18:I18"/>
    <mergeCell ref="A13:I13"/>
    <mergeCell ref="A14:D14"/>
    <mergeCell ref="E14:I14"/>
    <mergeCell ref="A15:D15"/>
    <mergeCell ref="E15:I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view="pageBreakPreview" zoomScale="98" zoomScaleNormal="100" zoomScaleSheetLayoutView="98" workbookViewId="0">
      <selection sqref="A1:I1"/>
    </sheetView>
  </sheetViews>
  <sheetFormatPr defaultColWidth="9.140625" defaultRowHeight="15"/>
  <cols>
    <col min="1" max="16384" width="9.140625" style="85"/>
  </cols>
  <sheetData>
    <row r="1" spans="1:9" ht="17.25">
      <c r="A1" s="150" t="s">
        <v>172</v>
      </c>
      <c r="B1" s="150"/>
      <c r="C1" s="150"/>
      <c r="D1" s="150"/>
      <c r="E1" s="150"/>
      <c r="F1" s="150"/>
      <c r="G1" s="150"/>
      <c r="H1" s="150"/>
      <c r="I1" s="150"/>
    </row>
    <row r="2" spans="1:9" ht="35.25" customHeight="1">
      <c r="A2" s="158" t="s">
        <v>209</v>
      </c>
      <c r="B2" s="158"/>
      <c r="C2" s="158"/>
      <c r="D2" s="158"/>
      <c r="E2" s="158"/>
      <c r="F2" s="158"/>
      <c r="G2" s="158"/>
      <c r="H2" s="158"/>
      <c r="I2" s="159"/>
    </row>
    <row r="3" spans="1:9" ht="37.5" customHeight="1">
      <c r="A3" s="158" t="s">
        <v>210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38.25">
      <c r="A5" s="138" t="s">
        <v>22</v>
      </c>
      <c r="B5" s="105" t="s">
        <v>118</v>
      </c>
      <c r="C5" s="105" t="s">
        <v>44</v>
      </c>
      <c r="D5" s="105" t="s">
        <v>43</v>
      </c>
      <c r="E5" s="105" t="s">
        <v>11</v>
      </c>
      <c r="F5" s="105" t="s">
        <v>170</v>
      </c>
      <c r="G5" s="105" t="s">
        <v>42</v>
      </c>
      <c r="H5" s="105" t="s">
        <v>41</v>
      </c>
      <c r="I5" s="136" t="s">
        <v>0</v>
      </c>
    </row>
    <row r="6" spans="1:9" ht="26.25" thickBot="1">
      <c r="A6" s="139"/>
      <c r="B6" s="94" t="s">
        <v>173</v>
      </c>
      <c r="C6" s="95" t="s">
        <v>24</v>
      </c>
      <c r="D6" s="95" t="s">
        <v>21</v>
      </c>
      <c r="E6" s="95" t="s">
        <v>20</v>
      </c>
      <c r="F6" s="95" t="s">
        <v>94</v>
      </c>
      <c r="G6" s="95" t="s">
        <v>19</v>
      </c>
      <c r="H6" s="95" t="s">
        <v>95</v>
      </c>
      <c r="I6" s="137"/>
    </row>
    <row r="7" spans="1:9">
      <c r="A7" s="96">
        <v>2015</v>
      </c>
      <c r="B7" s="116" t="s">
        <v>47</v>
      </c>
      <c r="C7" s="110">
        <v>368.93400000000003</v>
      </c>
      <c r="D7" s="110" t="s">
        <v>47</v>
      </c>
      <c r="E7" s="110" t="s">
        <v>47</v>
      </c>
      <c r="F7" s="110" t="s">
        <v>47</v>
      </c>
      <c r="G7" s="110">
        <v>184.51741799999999</v>
      </c>
      <c r="H7" s="106">
        <v>673.43543</v>
      </c>
      <c r="I7" s="97">
        <v>2015</v>
      </c>
    </row>
    <row r="8" spans="1:9">
      <c r="A8" s="98">
        <v>2016</v>
      </c>
      <c r="B8" s="117">
        <v>1550.7008739999999</v>
      </c>
      <c r="C8" s="111">
        <v>403.43099999999998</v>
      </c>
      <c r="D8" s="111" t="s">
        <v>47</v>
      </c>
      <c r="E8" s="111">
        <v>6.1509999999999998</v>
      </c>
      <c r="F8" s="111" t="s">
        <v>47</v>
      </c>
      <c r="G8" s="111">
        <v>174.04068399999997</v>
      </c>
      <c r="H8" s="107">
        <v>967.07818999999995</v>
      </c>
      <c r="I8" s="99">
        <v>2016</v>
      </c>
    </row>
    <row r="9" spans="1:9">
      <c r="A9" s="100">
        <v>2017</v>
      </c>
      <c r="B9" s="118">
        <v>1853.3593289999999</v>
      </c>
      <c r="C9" s="112">
        <v>437.83199999999999</v>
      </c>
      <c r="D9" s="112" t="s">
        <v>47</v>
      </c>
      <c r="E9" s="112">
        <v>47.515599999999999</v>
      </c>
      <c r="F9" s="112" t="s">
        <v>47</v>
      </c>
      <c r="G9" s="112">
        <v>131.50372899999999</v>
      </c>
      <c r="H9" s="108">
        <v>1236.508</v>
      </c>
      <c r="I9" s="101">
        <v>2017</v>
      </c>
    </row>
    <row r="10" spans="1:9">
      <c r="A10" s="102">
        <v>2018</v>
      </c>
      <c r="B10" s="117">
        <v>2243.534052</v>
      </c>
      <c r="C10" s="111">
        <v>453.66699999999997</v>
      </c>
      <c r="D10" s="111" t="s">
        <v>47</v>
      </c>
      <c r="E10" s="111">
        <v>51.577870000000004</v>
      </c>
      <c r="F10" s="111" t="s">
        <v>47</v>
      </c>
      <c r="G10" s="111">
        <v>132.35553200000001</v>
      </c>
      <c r="H10" s="107">
        <v>1605.9336500000002</v>
      </c>
      <c r="I10" s="99">
        <v>2018</v>
      </c>
    </row>
    <row r="11" spans="1:9">
      <c r="A11" s="100">
        <v>2019</v>
      </c>
      <c r="B11" s="118">
        <v>2164.4709419999999</v>
      </c>
      <c r="C11" s="112">
        <v>337.29300000000001</v>
      </c>
      <c r="D11" s="112" t="s">
        <v>47</v>
      </c>
      <c r="E11" s="112">
        <v>91.298129000000003</v>
      </c>
      <c r="F11" s="112" t="s">
        <v>47</v>
      </c>
      <c r="G11" s="112">
        <v>138.07797299999999</v>
      </c>
      <c r="H11" s="108">
        <v>1597.8018400000001</v>
      </c>
      <c r="I11" s="101">
        <v>2019</v>
      </c>
    </row>
    <row r="12" spans="1:9" ht="15.75" thickBot="1">
      <c r="A12" s="103">
        <v>2020</v>
      </c>
      <c r="B12" s="119">
        <v>2151.7066130000003</v>
      </c>
      <c r="C12" s="114">
        <f>C11</f>
        <v>337.29300000000001</v>
      </c>
      <c r="D12" s="111" t="s">
        <v>47</v>
      </c>
      <c r="E12" s="114">
        <v>123.49388500000001</v>
      </c>
      <c r="F12" s="111" t="s">
        <v>47</v>
      </c>
      <c r="G12" s="114">
        <v>93.117887999999994</v>
      </c>
      <c r="H12" s="109">
        <v>1597.8018400000001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ht="47.25" customHeight="1">
      <c r="A15" s="130" t="s">
        <v>262</v>
      </c>
      <c r="B15" s="130"/>
      <c r="C15" s="130"/>
      <c r="D15" s="130"/>
      <c r="E15" s="197" t="s">
        <v>261</v>
      </c>
      <c r="F15" s="197"/>
      <c r="G15" s="197"/>
      <c r="H15" s="197"/>
      <c r="I15" s="197"/>
    </row>
  </sheetData>
  <mergeCells count="12">
    <mergeCell ref="A1:I1"/>
    <mergeCell ref="A2:I2"/>
    <mergeCell ref="A3:I3"/>
    <mergeCell ref="A4:D4"/>
    <mergeCell ref="E4:I4"/>
    <mergeCell ref="A14:D14"/>
    <mergeCell ref="E14:I14"/>
    <mergeCell ref="A15:D15"/>
    <mergeCell ref="E15:I15"/>
    <mergeCell ref="A5:A6"/>
    <mergeCell ref="I5:I6"/>
    <mergeCell ref="A13:I1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view="pageBreakPreview" zoomScaleNormal="100" zoomScaleSheetLayoutView="100" workbookViewId="0">
      <selection activeCell="U14" sqref="U14"/>
    </sheetView>
  </sheetViews>
  <sheetFormatPr defaultColWidth="9.140625" defaultRowHeight="15"/>
  <cols>
    <col min="1" max="16384" width="9.140625" style="85"/>
  </cols>
  <sheetData>
    <row r="1" spans="1:9" ht="17.25">
      <c r="A1" s="150" t="s">
        <v>171</v>
      </c>
      <c r="B1" s="150"/>
      <c r="C1" s="150"/>
      <c r="D1" s="150"/>
      <c r="E1" s="150"/>
      <c r="F1" s="150"/>
      <c r="G1" s="150"/>
      <c r="H1" s="150"/>
      <c r="I1" s="150"/>
    </row>
    <row r="2" spans="1:9" ht="30.75" customHeight="1">
      <c r="A2" s="158" t="s">
        <v>237</v>
      </c>
      <c r="B2" s="158"/>
      <c r="C2" s="158"/>
      <c r="D2" s="158"/>
      <c r="E2" s="158"/>
      <c r="F2" s="158"/>
      <c r="G2" s="158"/>
      <c r="H2" s="158"/>
      <c r="I2" s="159"/>
    </row>
    <row r="3" spans="1:9" ht="13.5" customHeight="1">
      <c r="A3" s="158" t="s">
        <v>208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38.25">
      <c r="A5" s="138" t="s">
        <v>22</v>
      </c>
      <c r="B5" s="105" t="s">
        <v>113</v>
      </c>
      <c r="C5" s="105" t="s">
        <v>44</v>
      </c>
      <c r="D5" s="105" t="s">
        <v>43</v>
      </c>
      <c r="E5" s="105" t="s">
        <v>11</v>
      </c>
      <c r="F5" s="105" t="s">
        <v>170</v>
      </c>
      <c r="G5" s="105" t="s">
        <v>42</v>
      </c>
      <c r="H5" s="105" t="s">
        <v>41</v>
      </c>
      <c r="I5" s="136" t="s">
        <v>0</v>
      </c>
    </row>
    <row r="6" spans="1:9" ht="26.25" thickBot="1">
      <c r="A6" s="139"/>
      <c r="B6" s="94" t="s">
        <v>46</v>
      </c>
      <c r="C6" s="95" t="s">
        <v>24</v>
      </c>
      <c r="D6" s="95" t="s">
        <v>166</v>
      </c>
      <c r="E6" s="95" t="s">
        <v>169</v>
      </c>
      <c r="F6" s="95" t="s">
        <v>94</v>
      </c>
      <c r="G6" s="95" t="s">
        <v>19</v>
      </c>
      <c r="H6" s="95" t="s">
        <v>95</v>
      </c>
      <c r="I6" s="137"/>
    </row>
    <row r="7" spans="1:9">
      <c r="A7" s="96">
        <v>2015</v>
      </c>
      <c r="B7" s="116">
        <v>23374.403218155996</v>
      </c>
      <c r="C7" s="110">
        <v>1528</v>
      </c>
      <c r="D7" s="110">
        <v>1095.8664199999998</v>
      </c>
      <c r="E7" s="110"/>
      <c r="F7" s="110">
        <v>14220</v>
      </c>
      <c r="G7" s="110">
        <v>469.48936899999995</v>
      </c>
      <c r="H7" s="106">
        <v>6061.0474291560004</v>
      </c>
      <c r="I7" s="97">
        <v>2015</v>
      </c>
    </row>
    <row r="8" spans="1:9">
      <c r="A8" s="98">
        <v>2016</v>
      </c>
      <c r="B8" s="117">
        <v>27795.11083806086</v>
      </c>
      <c r="C8" s="111">
        <v>1568</v>
      </c>
      <c r="D8" s="111">
        <v>1155.46892</v>
      </c>
      <c r="E8" s="111">
        <v>614.66399999999999</v>
      </c>
      <c r="F8" s="111">
        <v>18740</v>
      </c>
      <c r="G8" s="111">
        <v>507.34987899999999</v>
      </c>
      <c r="H8" s="107">
        <v>5209.6280390608599</v>
      </c>
      <c r="I8" s="99">
        <v>2016</v>
      </c>
    </row>
    <row r="9" spans="1:9">
      <c r="A9" s="100">
        <v>2017</v>
      </c>
      <c r="B9" s="118">
        <v>34662.041511391712</v>
      </c>
      <c r="C9" s="112">
        <v>1697</v>
      </c>
      <c r="D9" s="112">
        <v>1184.3869999999999</v>
      </c>
      <c r="E9" s="112">
        <v>1666.6</v>
      </c>
      <c r="F9" s="112">
        <v>24213</v>
      </c>
      <c r="G9" s="112">
        <v>559.05265199999997</v>
      </c>
      <c r="H9" s="108">
        <v>5342.0018593917102</v>
      </c>
      <c r="I9" s="101">
        <v>2017</v>
      </c>
    </row>
    <row r="10" spans="1:9">
      <c r="A10" s="102">
        <v>2018</v>
      </c>
      <c r="B10" s="117">
        <v>31886.917422684273</v>
      </c>
      <c r="C10" s="111">
        <v>1786</v>
      </c>
      <c r="D10" s="111">
        <v>1316.8389999999999</v>
      </c>
      <c r="E10" s="111">
        <v>1784.89</v>
      </c>
      <c r="F10" s="111">
        <v>20930</v>
      </c>
      <c r="G10" s="111">
        <v>563.91521999999998</v>
      </c>
      <c r="H10" s="107">
        <v>5505.2732026842768</v>
      </c>
      <c r="I10" s="99">
        <v>2018</v>
      </c>
    </row>
    <row r="11" spans="1:9">
      <c r="A11" s="100">
        <v>2019</v>
      </c>
      <c r="B11" s="118">
        <v>34151.407988275743</v>
      </c>
      <c r="C11" s="112">
        <v>1858</v>
      </c>
      <c r="D11" s="112">
        <v>1228.81</v>
      </c>
      <c r="E11" s="112">
        <v>1790.7914369999999</v>
      </c>
      <c r="F11" s="112">
        <v>23090</v>
      </c>
      <c r="G11" s="112">
        <v>566.12461499999995</v>
      </c>
      <c r="H11" s="108">
        <v>5617.6819362757424</v>
      </c>
      <c r="I11" s="101">
        <v>2019</v>
      </c>
    </row>
    <row r="12" spans="1:9" ht="15.75" thickBot="1">
      <c r="A12" s="103">
        <v>2020</v>
      </c>
      <c r="B12" s="119">
        <v>36097.220998275749</v>
      </c>
      <c r="C12" s="114">
        <v>1760</v>
      </c>
      <c r="D12" s="111">
        <v>1298.8499999999999</v>
      </c>
      <c r="E12" s="114">
        <v>1816.393364</v>
      </c>
      <c r="F12" s="111">
        <v>25003</v>
      </c>
      <c r="G12" s="114">
        <v>601.29569800000002</v>
      </c>
      <c r="H12" s="109">
        <v>5617.6819362757424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</sheetData>
  <mergeCells count="10">
    <mergeCell ref="A14:D14"/>
    <mergeCell ref="E14:I14"/>
    <mergeCell ref="A5:A6"/>
    <mergeCell ref="I5:I6"/>
    <mergeCell ref="A1:I1"/>
    <mergeCell ref="A2:I2"/>
    <mergeCell ref="A3:I3"/>
    <mergeCell ref="A4:D4"/>
    <mergeCell ref="E4:I4"/>
    <mergeCell ref="A13:I1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view="pageBreakPreview" zoomScale="96" zoomScaleNormal="100" zoomScaleSheetLayoutView="96" workbookViewId="0">
      <selection activeCell="P21" sqref="P21"/>
    </sheetView>
  </sheetViews>
  <sheetFormatPr defaultColWidth="9.140625" defaultRowHeight="15"/>
  <cols>
    <col min="1" max="16384" width="9.140625" style="85"/>
  </cols>
  <sheetData>
    <row r="1" spans="1:9" ht="17.25">
      <c r="A1" s="150" t="s">
        <v>181</v>
      </c>
      <c r="B1" s="150"/>
      <c r="C1" s="150"/>
      <c r="D1" s="150"/>
      <c r="E1" s="150"/>
      <c r="F1" s="150"/>
      <c r="G1" s="150"/>
      <c r="H1" s="150"/>
      <c r="I1" s="150"/>
    </row>
    <row r="2" spans="1:9" ht="36" customHeight="1">
      <c r="A2" s="158" t="s">
        <v>245</v>
      </c>
      <c r="B2" s="158"/>
      <c r="C2" s="158"/>
      <c r="D2" s="158"/>
      <c r="E2" s="158"/>
      <c r="F2" s="158"/>
      <c r="G2" s="158"/>
      <c r="H2" s="158"/>
      <c r="I2" s="159"/>
    </row>
    <row r="3" spans="1:9" ht="24.75" customHeight="1">
      <c r="A3" s="158" t="s">
        <v>211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38.25">
      <c r="A5" s="138" t="s">
        <v>22</v>
      </c>
      <c r="B5" s="105" t="s">
        <v>118</v>
      </c>
      <c r="C5" s="105" t="s">
        <v>44</v>
      </c>
      <c r="D5" s="105" t="s">
        <v>43</v>
      </c>
      <c r="E5" s="105" t="s">
        <v>11</v>
      </c>
      <c r="F5" s="105" t="s">
        <v>170</v>
      </c>
      <c r="G5" s="105" t="s">
        <v>42</v>
      </c>
      <c r="H5" s="105" t="s">
        <v>41</v>
      </c>
      <c r="I5" s="136" t="s">
        <v>0</v>
      </c>
    </row>
    <row r="6" spans="1:9" ht="26.25" thickBot="1">
      <c r="A6" s="139"/>
      <c r="B6" s="94" t="s">
        <v>173</v>
      </c>
      <c r="C6" s="95" t="s">
        <v>24</v>
      </c>
      <c r="D6" s="95" t="s">
        <v>21</v>
      </c>
      <c r="E6" s="95" t="s">
        <v>20</v>
      </c>
      <c r="F6" s="95" t="s">
        <v>94</v>
      </c>
      <c r="G6" s="95" t="s">
        <v>19</v>
      </c>
      <c r="H6" s="95" t="s">
        <v>95</v>
      </c>
      <c r="I6" s="137"/>
    </row>
    <row r="7" spans="1:9">
      <c r="A7" s="96">
        <v>2015</v>
      </c>
      <c r="B7" s="116">
        <v>31995.587142999997</v>
      </c>
      <c r="C7" s="110">
        <v>10378.027</v>
      </c>
      <c r="D7" s="110">
        <v>4276.4139999999998</v>
      </c>
      <c r="E7" s="110" t="s">
        <v>47</v>
      </c>
      <c r="F7" s="110" t="s">
        <v>47</v>
      </c>
      <c r="G7" s="110">
        <v>423.17405099999996</v>
      </c>
      <c r="H7" s="106">
        <v>16917.972092</v>
      </c>
      <c r="I7" s="97">
        <v>2015</v>
      </c>
    </row>
    <row r="8" spans="1:9">
      <c r="A8" s="98">
        <v>2016</v>
      </c>
      <c r="B8" s="117">
        <v>39980.809142899998</v>
      </c>
      <c r="C8" s="111">
        <v>11810.325000000001</v>
      </c>
      <c r="D8" s="111">
        <v>4644.2860000000001</v>
      </c>
      <c r="E8" s="111" t="s">
        <v>47</v>
      </c>
      <c r="F8" s="111" t="s">
        <v>47</v>
      </c>
      <c r="G8" s="111">
        <v>708.63213200000007</v>
      </c>
      <c r="H8" s="107">
        <v>22817.566010899998</v>
      </c>
      <c r="I8" s="99">
        <v>2016</v>
      </c>
    </row>
    <row r="9" spans="1:9">
      <c r="A9" s="100">
        <v>2017</v>
      </c>
      <c r="B9" s="118">
        <v>61317.170140000002</v>
      </c>
      <c r="C9" s="112">
        <v>15851.493</v>
      </c>
      <c r="D9" s="112">
        <v>4092.1109999999999</v>
      </c>
      <c r="E9" s="112" t="s">
        <v>47</v>
      </c>
      <c r="F9" s="112">
        <v>14851.44</v>
      </c>
      <c r="G9" s="112">
        <v>684.61013999999989</v>
      </c>
      <c r="H9" s="108">
        <v>25837.516000000003</v>
      </c>
      <c r="I9" s="101">
        <v>2017</v>
      </c>
    </row>
    <row r="10" spans="1:9">
      <c r="A10" s="102">
        <v>2018</v>
      </c>
      <c r="B10" s="117">
        <v>52895.948354206324</v>
      </c>
      <c r="C10" s="111">
        <v>12679.097</v>
      </c>
      <c r="D10" s="111">
        <v>3006.2869999999998</v>
      </c>
      <c r="E10" s="111" t="s">
        <v>47</v>
      </c>
      <c r="F10" s="111">
        <v>14851.44</v>
      </c>
      <c r="G10" s="111">
        <v>831.60888399999999</v>
      </c>
      <c r="H10" s="107">
        <v>21527.515470206319</v>
      </c>
      <c r="I10" s="99">
        <v>2018</v>
      </c>
    </row>
    <row r="11" spans="1:9">
      <c r="A11" s="100">
        <v>2019</v>
      </c>
      <c r="B11" s="118">
        <v>55578.928645</v>
      </c>
      <c r="C11" s="112">
        <v>15743.415000000001</v>
      </c>
      <c r="D11" s="112">
        <v>3753.3</v>
      </c>
      <c r="E11" s="112">
        <v>289.286</v>
      </c>
      <c r="F11" s="112">
        <v>14851.44</v>
      </c>
      <c r="G11" s="112">
        <v>678.16281499999991</v>
      </c>
      <c r="H11" s="108">
        <v>20263.324829999998</v>
      </c>
      <c r="I11" s="101">
        <v>2019</v>
      </c>
    </row>
    <row r="12" spans="1:9" ht="15.75" thickBot="1">
      <c r="A12" s="103">
        <v>2020</v>
      </c>
      <c r="B12" s="119">
        <v>55834.503942999996</v>
      </c>
      <c r="C12" s="114">
        <v>13715</v>
      </c>
      <c r="D12" s="111">
        <v>6316.5640000000003</v>
      </c>
      <c r="E12" s="114">
        <v>342.84009000000003</v>
      </c>
      <c r="F12" s="120">
        <v>14851.44</v>
      </c>
      <c r="G12" s="114">
        <v>345.33502300000004</v>
      </c>
      <c r="H12" s="109">
        <v>20263.324829999998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ht="34.5" customHeight="1">
      <c r="A15" s="130" t="s">
        <v>180</v>
      </c>
      <c r="B15" s="130"/>
      <c r="C15" s="130"/>
      <c r="D15" s="130"/>
      <c r="E15" s="161" t="s">
        <v>246</v>
      </c>
      <c r="F15" s="161"/>
      <c r="G15" s="161"/>
      <c r="H15" s="161"/>
      <c r="I15" s="161"/>
    </row>
  </sheetData>
  <mergeCells count="12">
    <mergeCell ref="A1:I1"/>
    <mergeCell ref="A2:I2"/>
    <mergeCell ref="A3:I3"/>
    <mergeCell ref="A4:D4"/>
    <mergeCell ref="E4:I4"/>
    <mergeCell ref="A14:D14"/>
    <mergeCell ref="E14:I14"/>
    <mergeCell ref="A15:D15"/>
    <mergeCell ref="E15:I15"/>
    <mergeCell ref="A5:A6"/>
    <mergeCell ref="I5:I6"/>
    <mergeCell ref="A13:I1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view="pageBreakPreview" zoomScaleNormal="100" zoomScaleSheetLayoutView="100" workbookViewId="0">
      <selection activeCell="C14" sqref="C14"/>
    </sheetView>
  </sheetViews>
  <sheetFormatPr defaultColWidth="9.140625" defaultRowHeight="12.75"/>
  <cols>
    <col min="1" max="1" width="45.7109375" style="73" customWidth="1"/>
    <col min="2" max="2" width="9.7109375" style="73" bestFit="1" customWidth="1"/>
    <col min="3" max="3" width="50.42578125" style="73" customWidth="1"/>
    <col min="4" max="16384" width="9.140625" style="76"/>
  </cols>
  <sheetData>
    <row r="1" spans="1:3" s="75" customFormat="1" ht="29.25" thickBot="1">
      <c r="A1" s="89" t="s">
        <v>88</v>
      </c>
      <c r="B1" s="74" t="s">
        <v>89</v>
      </c>
      <c r="C1" s="86" t="s">
        <v>90</v>
      </c>
    </row>
    <row r="2" spans="1:3" ht="29.25" customHeight="1" thickTop="1">
      <c r="A2" s="87" t="str">
        <f>'T-HW 01'!A3:I3</f>
        <v>Total Hazardous waste collected in GCC Countries during 2015-2020</v>
      </c>
      <c r="B2" s="82">
        <v>1</v>
      </c>
      <c r="C2" s="87" t="str">
        <f>'T-HW 01'!A2</f>
        <v>إجمالي النفايات  الخطرة المجمعة في دول مجلس التعاون خلال الفترة 2015-2020م</v>
      </c>
    </row>
    <row r="3" spans="1:3" ht="29.25" customHeight="1">
      <c r="A3" s="90" t="str">
        <f>'T- HW 02'!A3:I3</f>
        <v>Hazardous waste  collected from Health Sector in GCC Countries during 2015-2020</v>
      </c>
      <c r="B3" s="83">
        <v>2</v>
      </c>
      <c r="C3" s="87" t="str">
        <f>'T- HW 02'!A2</f>
        <v>النفايات الخطرة المجمعة من القطاع الصحي في دول مجلس التعاون خلال الفترة 2015-2020م</v>
      </c>
    </row>
    <row r="4" spans="1:3" ht="29.25" customHeight="1">
      <c r="A4" s="91" t="str">
        <f>'T- HW 03'!A3:I3</f>
        <v>Hazardous waste  collected from Industrial Sector in GCC Countries during 2015-2020</v>
      </c>
      <c r="B4" s="83">
        <v>3</v>
      </c>
      <c r="C4" s="87" t="str">
        <f>'T- HW 03'!A2</f>
        <v>النفايات الخطرة المجمعة من القطاع الصناعي في دول مجلس التعاون خلال الفترة 2015-2020م</v>
      </c>
    </row>
    <row r="5" spans="1:3" ht="29.25" customHeight="1">
      <c r="A5" s="91" t="str">
        <f>'T- HW 04'!A3:I3</f>
        <v>Hazardous waste  collected from other Sector in GCC Countries during 2015-2020</v>
      </c>
      <c r="B5" s="82">
        <v>4</v>
      </c>
      <c r="C5" s="87" t="str">
        <f>'T- HW 04'!A2</f>
        <v>النفايات الخطرة المجمعة من القطاعات الأخرى في دول مجلس التعاون خلال الفترة 2015-2020م</v>
      </c>
    </row>
    <row r="6" spans="1:3" ht="29.25" customHeight="1">
      <c r="A6" s="92" t="str">
        <f>'T- HW 05'!A3:I3</f>
        <v>Total (Hazardous) waste Treated  in GCC Countries during 2015-2020</v>
      </c>
      <c r="B6" s="83">
        <v>5</v>
      </c>
      <c r="C6" s="87" t="str">
        <f>'T- HW 05'!A2</f>
        <v>إجمالي النفايات (الخطرة) المعالجة في دول مجلس التعاون خلال الفترة 2015-2020م</v>
      </c>
    </row>
    <row r="7" spans="1:3" ht="29.25" customHeight="1">
      <c r="A7" s="92" t="str">
        <f>'T- HW 06'!A3:I3</f>
        <v>Hazardous waste Treated by  Recycling in GCC Countries during 2015-2020</v>
      </c>
      <c r="B7" s="82">
        <v>6</v>
      </c>
      <c r="C7" s="87" t="str">
        <f>'T- HW 06'!A2</f>
        <v>النفايات الخطرة المعالجة عن طريق إعادة التدوير في دول مجلس التعاون خلال الفترة 2015-2020م</v>
      </c>
    </row>
    <row r="8" spans="1:3" ht="41.25" customHeight="1">
      <c r="A8" s="92" t="str">
        <f>'T- HW 07'!A3:I3</f>
        <v>Hazardous waste Treated by Incineration in GCC Countries during 2015-2020</v>
      </c>
      <c r="B8" s="84">
        <v>7</v>
      </c>
      <c r="C8" s="87" t="str">
        <f>'T- HW 07'!A2</f>
        <v>النفايات الخطرة المعالجة عن طريق الحرق في دول مجلس التعاون خلال الفترة 2015-2020م</v>
      </c>
    </row>
    <row r="9" spans="1:3" ht="29.25" customHeight="1">
      <c r="A9" s="92" t="str">
        <f>'T- HW 08'!A3:I3</f>
        <v>Hazardous waste Treated  by Landfilling  in GCC Countries during 2015-2020</v>
      </c>
      <c r="B9" s="83">
        <v>8</v>
      </c>
      <c r="C9" s="87" t="str">
        <f>'T- HW 08'!A2</f>
        <v>النفايات الخطرة المعالجة عن طريق الدفن في دول مجلس التعاون خلال الفترة 2015-2020م</v>
      </c>
    </row>
    <row r="10" spans="1:3" ht="29.25" customHeight="1">
      <c r="A10" s="92" t="str">
        <f>'T- HW 09'!A3:I3</f>
        <v>Hazardous waste Treated by other methods GCC Countries during 2015-2020</v>
      </c>
      <c r="B10" s="83">
        <v>9</v>
      </c>
      <c r="C10" s="87" t="str">
        <f>'T- HW 09'!A2</f>
        <v>النفايات الخطرة المعالجة عن طريق التخلص منها بطرق أخرى في دول مجلس التعاون خلال الفترة 2015-2020م</v>
      </c>
    </row>
    <row r="11" spans="1:3" ht="30">
      <c r="A11" s="92" t="str">
        <f>'T- Non HW10'!A3:I3</f>
        <v>Total Non Hazardous waste collected(1)  in GCC Countries during 2015-2020</v>
      </c>
      <c r="B11" s="82">
        <v>10</v>
      </c>
      <c r="C11" s="87" t="str">
        <f>'T- Non HW10'!A2</f>
        <v>إجمالي النفايات غير الخطرة المجمعة(1)  في دول مجلس التعاون خلال الفترة 2015-2020م</v>
      </c>
    </row>
    <row r="12" spans="1:3" ht="45">
      <c r="A12" s="92" t="str">
        <f>'T-Non HW 11'!A3:I3</f>
        <v>Total Household waste (Non Hazardous) collected by Municipal Sector  in GCC Countries during 2015-2020</v>
      </c>
      <c r="B12" s="82">
        <v>11</v>
      </c>
      <c r="C12" s="88" t="str">
        <f>'T-Non HW 11'!A2</f>
        <v>إجمالي نفايات الأسر المعيشية (غير الخطرة) المجمعة عن طريق القطاع البلدي في دول مجلس التعاون خلال الفترة 2015-2020م</v>
      </c>
    </row>
    <row r="13" spans="1:3" ht="45">
      <c r="A13" s="92" t="str">
        <f>'T-Non HW 12'!A3:I3</f>
        <v>Total Agriculture waste (Non hazardous) collected collected by Municipal Sector  in GCC Countries during 2015-2020</v>
      </c>
      <c r="B13" s="82">
        <v>12</v>
      </c>
      <c r="C13" s="87" t="str">
        <f>'T-Non HW 12'!A2</f>
        <v>إجمالي نفايات القطاع الزراعي (غير الخطرة) المجمعة عن طريق القطاع البلدي في دول مجلس التعاون خلال الفترة 2015-2020م</v>
      </c>
    </row>
    <row r="14" spans="1:3" ht="45">
      <c r="A14" s="92" t="str">
        <f>'T-Non HW 13'!A3:I3</f>
        <v>Total demolation and construction waste (Non hazardous) collected by Municipal Sector  in GCC Countries during 2015-2020</v>
      </c>
      <c r="B14" s="82">
        <v>13</v>
      </c>
      <c r="C14" s="87" t="str">
        <f>'T-Non HW 13'!A2</f>
        <v>إجمالي نفايات قطاع الهدم والتشييد (غير الخطرة) المجمعة عن طريق القطاع البلدي في دول مجلس التعاون خلال الفترة 2015-2020م</v>
      </c>
    </row>
    <row r="15" spans="1:3" ht="30">
      <c r="A15" s="92" t="str">
        <f>'T-Non HW 14'!A3:I3</f>
        <v>Total  (Non Hazardous) waste Treated(1)  in GCC Countries during 2015-2020</v>
      </c>
      <c r="B15" s="82">
        <v>14</v>
      </c>
      <c r="C15" s="87" t="str">
        <f>'T-Non HW 14'!A2</f>
        <v>إجمالي النفايات (غير الخطرة) المعالجة (1) في دول مجلس التعاون خلال الفترة 2015-2020م</v>
      </c>
    </row>
    <row r="16" spans="1:3" ht="30">
      <c r="A16" s="92" t="str">
        <f>'T-Non HW 15'!A3:I3</f>
        <v>Total  (Non Hazardous) waste Treated by Recycling  in GCC Countries during 2015-2020</v>
      </c>
      <c r="B16" s="82">
        <v>15</v>
      </c>
      <c r="C16" s="87" t="str">
        <f>'T-Non HW 15'!A2</f>
        <v>إجمالي النفايات (غير الخطرة) المعالجة  بطريقة إعادة التدوير في دول مجلس التعاون خلال الفترة 2015-2020م</v>
      </c>
    </row>
    <row r="17" spans="1:3" ht="30">
      <c r="A17" s="92" t="str">
        <f>'T-Non HW 16'!A3:I3</f>
        <v>Total  (Non Hazardous) waste Treated  by Landfilling in GCC Countries during 2015-2020</v>
      </c>
      <c r="B17" s="82">
        <v>16</v>
      </c>
      <c r="C17" s="87" t="str">
        <f>'T-Non HW 16'!A2</f>
        <v>إجمالي النفايات (غير الخطرة) المعالجة  بطريقة الدفن في دول مجلس التعاون خلال الفترة 2015-2020م</v>
      </c>
    </row>
  </sheetData>
  <hyperlinks>
    <hyperlink ref="C2" location="'T-HW 01'!A1" display="'T-HW 01'!A1"/>
    <hyperlink ref="C3" location="'T- HW 02'!A1" display="'T- HW 02'!A1"/>
    <hyperlink ref="A2" location="'T-HW 01'!A1" display="'T-HW 01'!A1"/>
    <hyperlink ref="A3" location="'T- HW 02'!A1" display="'T- HW 02'!A1"/>
    <hyperlink ref="A4" location="'T- HW 03'!A1" display="'T- HW 03'!A1"/>
    <hyperlink ref="A5" location="'T- HW 04'!A1" display="'T- HW 04'!A1"/>
    <hyperlink ref="A6" location="'T- HW 05'!A1" display="'T- HW 05'!A1"/>
    <hyperlink ref="A7" location="'T- HW 06'!A1" display="'T- HW 06'!A1"/>
    <hyperlink ref="A8" location="'T- HW 07'!A1" display="'T- HW 07'!A1"/>
    <hyperlink ref="A9" location="'T- HW 08'!A1" display="'T- HW 08'!A1"/>
    <hyperlink ref="C4" location="'T- HW 03'!A1" display="'T- HW 03'!A1"/>
    <hyperlink ref="C5" location="'T- HW 04'!A1" display="'T- HW 04'!A1"/>
    <hyperlink ref="C6" location="'T- HW 05'!A1" display="'T- HW 05'!A1"/>
    <hyperlink ref="C7" location="'T- HW 06'!A1" display="'T- HW 06'!A1"/>
    <hyperlink ref="C8" location="'T- HW 07'!A1" display="'T- HW 07'!A1"/>
    <hyperlink ref="C9" location="'T- HW 08'!A1" display="'T- HW 08'!A1"/>
    <hyperlink ref="C10" location="'T- HW 09'!A1" display="'T- HW 09'!A1"/>
    <hyperlink ref="C11" location="'T- Non HW10'!A1" display="'T- Non HW10'!A1"/>
    <hyperlink ref="C12" location="'T-Non HW 11'!A1" display="'T-Non HW 11'!A1"/>
    <hyperlink ref="C13" location="'T-Non HW 12'!A1" display="'T-Non HW 12'!A1"/>
    <hyperlink ref="C14" location="'T-Non HW 12'!A1" display="'T-Non HW 12'!A1"/>
    <hyperlink ref="C15" location="'T-Non HW 13'!A1" display="'T-Non HW 13'!A1"/>
    <hyperlink ref="C16" location="'T-Non HW 15'!A1" display="'T-Non HW 15'!A1"/>
    <hyperlink ref="C17" location="'T-Non HW 16'!A1" display="'T-Non HW 16'!A1"/>
    <hyperlink ref="A10" location="'T- HW 09'!A1" display="'T- HW 09'!A1"/>
    <hyperlink ref="A11" location="'T- Non HW10'!A1" display="'T- Non HW10'!A1"/>
    <hyperlink ref="A12" location="'T-Non HW 11'!A1" display="'T-Non HW 11'!A1"/>
    <hyperlink ref="A13" location="'T-Non HW 12'!A1" display="'T-Non HW 12'!A1"/>
    <hyperlink ref="A14" location="'T-Non HW 13'!A1" display="'T-Non HW 13'!A1"/>
    <hyperlink ref="A15" location="'T-Non HW 14'!A1" display="'T-Non HW 14'!A1"/>
    <hyperlink ref="A16" location="'T-Non HW 15'!A1" display="'T-Non HW 15'!A1"/>
    <hyperlink ref="A17" location="'T-Non HW 16'!A1" display="'T-Non HW 16'!A1"/>
  </hyperlinks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7"/>
  <sheetViews>
    <sheetView view="pageBreakPreview" zoomScaleNormal="100" zoomScaleSheetLayoutView="100" workbookViewId="0">
      <selection activeCell="A16" sqref="A16:XFD16"/>
    </sheetView>
  </sheetViews>
  <sheetFormatPr defaultColWidth="9.140625" defaultRowHeight="15"/>
  <cols>
    <col min="1" max="1" width="9.140625" style="85"/>
    <col min="2" max="2" width="9.28515625" style="85" customWidth="1"/>
    <col min="3" max="3" width="12.5703125" style="85" bestFit="1" customWidth="1"/>
    <col min="4" max="4" width="9.85546875" style="85" customWidth="1"/>
    <col min="5" max="5" width="8.28515625" style="85" customWidth="1"/>
    <col min="6" max="6" width="10.7109375" style="85" customWidth="1"/>
    <col min="7" max="7" width="8.42578125" style="85" customWidth="1"/>
    <col min="8" max="8" width="12.5703125" style="85" bestFit="1" customWidth="1"/>
    <col min="9" max="16384" width="9.140625" style="85"/>
  </cols>
  <sheetData>
    <row r="1" spans="1:9" ht="17.25">
      <c r="A1" s="150" t="s">
        <v>185</v>
      </c>
      <c r="B1" s="150"/>
      <c r="C1" s="150"/>
      <c r="D1" s="150"/>
      <c r="E1" s="150"/>
      <c r="F1" s="150"/>
      <c r="G1" s="150"/>
      <c r="H1" s="150"/>
      <c r="I1" s="150"/>
    </row>
    <row r="2" spans="1:9" ht="31.5" customHeight="1">
      <c r="A2" s="158" t="s">
        <v>197</v>
      </c>
      <c r="B2" s="158"/>
      <c r="C2" s="158"/>
      <c r="D2" s="158"/>
      <c r="E2" s="158"/>
      <c r="F2" s="158"/>
      <c r="G2" s="158"/>
      <c r="H2" s="158"/>
      <c r="I2" s="159"/>
    </row>
    <row r="3" spans="1:9" ht="24.75" customHeight="1">
      <c r="A3" s="158" t="s">
        <v>198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51">
      <c r="A5" s="138" t="s">
        <v>22</v>
      </c>
      <c r="B5" s="105" t="s">
        <v>256</v>
      </c>
      <c r="C5" s="105" t="s">
        <v>247</v>
      </c>
      <c r="D5" s="105" t="s">
        <v>43</v>
      </c>
      <c r="E5" s="105" t="s">
        <v>168</v>
      </c>
      <c r="F5" s="105" t="s">
        <v>170</v>
      </c>
      <c r="G5" s="105" t="s">
        <v>254</v>
      </c>
      <c r="H5" s="105" t="s">
        <v>41</v>
      </c>
      <c r="I5" s="136" t="s">
        <v>0</v>
      </c>
    </row>
    <row r="6" spans="1:9" ht="24.75" customHeight="1" thickBot="1">
      <c r="A6" s="139"/>
      <c r="B6" s="94" t="s">
        <v>257</v>
      </c>
      <c r="C6" s="95" t="s">
        <v>248</v>
      </c>
      <c r="D6" s="95" t="s">
        <v>21</v>
      </c>
      <c r="E6" s="95" t="s">
        <v>169</v>
      </c>
      <c r="F6" s="95" t="s">
        <v>94</v>
      </c>
      <c r="G6" s="95" t="s">
        <v>255</v>
      </c>
      <c r="H6" s="95" t="s">
        <v>95</v>
      </c>
      <c r="I6" s="137"/>
    </row>
    <row r="7" spans="1:9">
      <c r="A7" s="96">
        <v>2015</v>
      </c>
      <c r="B7" s="116">
        <v>52385.329278355995</v>
      </c>
      <c r="C7" s="110">
        <v>12274.8385</v>
      </c>
      <c r="D7" s="110">
        <v>2118.7020000000002</v>
      </c>
      <c r="E7" s="110" t="s">
        <v>47</v>
      </c>
      <c r="F7" s="110">
        <v>14220</v>
      </c>
      <c r="G7" s="110">
        <v>1077.2</v>
      </c>
      <c r="H7" s="106">
        <v>22694.588778355999</v>
      </c>
      <c r="I7" s="97">
        <v>2015</v>
      </c>
    </row>
    <row r="8" spans="1:9">
      <c r="A8" s="98">
        <v>2016</v>
      </c>
      <c r="B8" s="117">
        <v>65234.298117017694</v>
      </c>
      <c r="C8" s="111">
        <v>13781.721</v>
      </c>
      <c r="D8" s="111">
        <v>2386.951</v>
      </c>
      <c r="E8" s="111">
        <v>614.66399999999999</v>
      </c>
      <c r="F8" s="111">
        <v>18740</v>
      </c>
      <c r="G8" s="111">
        <v>1390</v>
      </c>
      <c r="H8" s="107">
        <v>28320.962117017691</v>
      </c>
      <c r="I8" s="99">
        <v>2016</v>
      </c>
    </row>
    <row r="9" spans="1:9">
      <c r="A9" s="100">
        <v>2017</v>
      </c>
      <c r="B9" s="118">
        <v>77427.467362096577</v>
      </c>
      <c r="C9" s="112">
        <v>15851.493</v>
      </c>
      <c r="D9" s="112">
        <v>2703.62</v>
      </c>
      <c r="E9" s="112">
        <v>1666.6</v>
      </c>
      <c r="F9" s="112">
        <v>24213</v>
      </c>
      <c r="G9" s="112">
        <v>1375.2</v>
      </c>
      <c r="H9" s="108">
        <v>31617.554362096573</v>
      </c>
      <c r="I9" s="101">
        <v>2017</v>
      </c>
    </row>
    <row r="10" spans="1:9">
      <c r="A10" s="102">
        <v>2018</v>
      </c>
      <c r="B10" s="117">
        <v>67688.690569503728</v>
      </c>
      <c r="C10" s="111">
        <v>12679.097</v>
      </c>
      <c r="D10" s="111">
        <v>2276.38</v>
      </c>
      <c r="E10" s="111">
        <v>1784.89</v>
      </c>
      <c r="F10" s="111">
        <v>20930</v>
      </c>
      <c r="G10" s="111">
        <v>1527.9</v>
      </c>
      <c r="H10" s="107">
        <v>28490.423569503713</v>
      </c>
      <c r="I10" s="99">
        <v>2018</v>
      </c>
    </row>
    <row r="11" spans="1:9">
      <c r="A11" s="100">
        <v>2019</v>
      </c>
      <c r="B11" s="118">
        <v>71561.774545013701</v>
      </c>
      <c r="C11" s="112">
        <v>15743.415000000001</v>
      </c>
      <c r="D11" s="112">
        <v>2587.1000000000004</v>
      </c>
      <c r="E11" s="112">
        <v>1790.7914369999999</v>
      </c>
      <c r="F11" s="112">
        <v>23090</v>
      </c>
      <c r="G11" s="112">
        <v>1382.390472</v>
      </c>
      <c r="H11" s="108">
        <v>26968.077636013688</v>
      </c>
      <c r="I11" s="101">
        <v>2019</v>
      </c>
    </row>
    <row r="12" spans="1:9" ht="15.75" thickBot="1">
      <c r="A12" s="103">
        <v>2020</v>
      </c>
      <c r="B12" s="119">
        <v>73429.125818203509</v>
      </c>
      <c r="C12" s="114">
        <v>15743.415000000001</v>
      </c>
      <c r="D12" s="111">
        <v>2865.5369231898239</v>
      </c>
      <c r="E12" s="114">
        <v>1816.393364</v>
      </c>
      <c r="F12" s="114">
        <v>24996</v>
      </c>
      <c r="G12" s="114">
        <v>1039.7028949999999</v>
      </c>
      <c r="H12" s="109">
        <v>26968.077636013688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200</v>
      </c>
      <c r="B14" s="130"/>
      <c r="C14" s="130"/>
      <c r="D14" s="130"/>
      <c r="E14" s="197" t="s">
        <v>199</v>
      </c>
      <c r="F14" s="197"/>
      <c r="G14" s="197"/>
      <c r="H14" s="197"/>
      <c r="I14" s="197"/>
    </row>
    <row r="15" spans="1:9" ht="27.75" customHeight="1">
      <c r="A15" s="130" t="s">
        <v>110</v>
      </c>
      <c r="B15" s="130"/>
      <c r="C15" s="130"/>
      <c r="D15" s="130"/>
      <c r="E15" s="197" t="s">
        <v>109</v>
      </c>
      <c r="F15" s="197"/>
      <c r="G15" s="197"/>
      <c r="H15" s="197"/>
      <c r="I15" s="197"/>
    </row>
    <row r="16" spans="1:9" ht="18.75" customHeight="1">
      <c r="A16" s="130" t="s">
        <v>202</v>
      </c>
      <c r="B16" s="130"/>
      <c r="C16" s="130"/>
      <c r="D16" s="130"/>
      <c r="E16" s="197" t="s">
        <v>201</v>
      </c>
      <c r="F16" s="197"/>
      <c r="G16" s="197"/>
      <c r="H16" s="197"/>
      <c r="I16" s="197"/>
    </row>
    <row r="17" spans="1:9" ht="28.5" customHeight="1">
      <c r="A17" s="130" t="s">
        <v>253</v>
      </c>
      <c r="B17" s="130"/>
      <c r="C17" s="130"/>
      <c r="D17" s="130"/>
      <c r="E17" s="197" t="s">
        <v>252</v>
      </c>
      <c r="F17" s="197"/>
      <c r="G17" s="197"/>
      <c r="H17" s="197"/>
      <c r="I17" s="197"/>
    </row>
  </sheetData>
  <mergeCells count="16">
    <mergeCell ref="A1:I1"/>
    <mergeCell ref="A2:I2"/>
    <mergeCell ref="A3:I3"/>
    <mergeCell ref="A4:D4"/>
    <mergeCell ref="E4:I4"/>
    <mergeCell ref="A5:A6"/>
    <mergeCell ref="I5:I6"/>
    <mergeCell ref="A13:I13"/>
    <mergeCell ref="A17:D17"/>
    <mergeCell ref="E17:I17"/>
    <mergeCell ref="A14:D14"/>
    <mergeCell ref="E14:I14"/>
    <mergeCell ref="A15:D15"/>
    <mergeCell ref="E15:I15"/>
    <mergeCell ref="A16:D16"/>
    <mergeCell ref="E16:I16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6"/>
  <sheetViews>
    <sheetView tabSelected="1" view="pageBreakPreview" zoomScaleNormal="100" zoomScaleSheetLayoutView="100" workbookViewId="0">
      <selection activeCell="P24" sqref="P24"/>
    </sheetView>
  </sheetViews>
  <sheetFormatPr defaultColWidth="9.140625" defaultRowHeight="15"/>
  <cols>
    <col min="1" max="16384" width="9.140625" style="85"/>
  </cols>
  <sheetData>
    <row r="1" spans="1:9" ht="17.25">
      <c r="A1" s="150" t="s">
        <v>185</v>
      </c>
      <c r="B1" s="150"/>
      <c r="C1" s="150"/>
      <c r="D1" s="150"/>
      <c r="E1" s="150"/>
      <c r="F1" s="150"/>
      <c r="G1" s="150"/>
      <c r="H1" s="150"/>
      <c r="I1" s="150"/>
    </row>
    <row r="2" spans="1:9" ht="31.5" customHeight="1">
      <c r="A2" s="158" t="s">
        <v>191</v>
      </c>
      <c r="B2" s="158"/>
      <c r="C2" s="158"/>
      <c r="D2" s="158"/>
      <c r="E2" s="158"/>
      <c r="F2" s="158"/>
      <c r="G2" s="158"/>
      <c r="H2" s="158"/>
      <c r="I2" s="159"/>
    </row>
    <row r="3" spans="1:9" ht="24.75" customHeight="1">
      <c r="A3" s="158" t="s">
        <v>192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38.25">
      <c r="A5" s="138" t="s">
        <v>22</v>
      </c>
      <c r="B5" s="105" t="s">
        <v>250</v>
      </c>
      <c r="C5" s="105" t="s">
        <v>44</v>
      </c>
      <c r="D5" s="105" t="s">
        <v>43</v>
      </c>
      <c r="E5" s="105" t="s">
        <v>11</v>
      </c>
      <c r="F5" s="105" t="s">
        <v>263</v>
      </c>
      <c r="G5" s="105" t="s">
        <v>128</v>
      </c>
      <c r="H5" s="105" t="s">
        <v>41</v>
      </c>
      <c r="I5" s="136" t="s">
        <v>0</v>
      </c>
    </row>
    <row r="6" spans="1:9" ht="26.25" thickBot="1">
      <c r="A6" s="139"/>
      <c r="B6" s="94" t="s">
        <v>251</v>
      </c>
      <c r="C6" s="95" t="s">
        <v>24</v>
      </c>
      <c r="D6" s="95" t="s">
        <v>21</v>
      </c>
      <c r="E6" s="95" t="s">
        <v>20</v>
      </c>
      <c r="F6" s="95" t="s">
        <v>94</v>
      </c>
      <c r="G6" s="95" t="s">
        <v>129</v>
      </c>
      <c r="H6" s="95" t="s">
        <v>95</v>
      </c>
      <c r="I6" s="137"/>
    </row>
    <row r="7" spans="1:9">
      <c r="A7" s="96">
        <v>2015</v>
      </c>
      <c r="B7" s="116">
        <v>7109.0944090000003</v>
      </c>
      <c r="C7" s="110">
        <v>1778.8520000000001</v>
      </c>
      <c r="D7" s="110">
        <v>69.748000000000005</v>
      </c>
      <c r="E7" s="110" t="s">
        <v>47</v>
      </c>
      <c r="F7" s="110">
        <v>2133</v>
      </c>
      <c r="G7" s="110" t="s">
        <v>47</v>
      </c>
      <c r="H7" s="106">
        <v>3127.4944089999999</v>
      </c>
      <c r="I7" s="97">
        <v>2015</v>
      </c>
    </row>
    <row r="8" spans="1:9">
      <c r="A8" s="98">
        <v>2016</v>
      </c>
      <c r="B8" s="117">
        <v>7710.3861604290896</v>
      </c>
      <c r="C8" s="111">
        <v>1518.0609999999999</v>
      </c>
      <c r="D8" s="111">
        <v>53.384</v>
      </c>
      <c r="E8" s="111" t="s">
        <v>47</v>
      </c>
      <c r="F8" s="111">
        <v>2455</v>
      </c>
      <c r="G8" s="111" t="s">
        <v>47</v>
      </c>
      <c r="H8" s="107">
        <v>3683.9411604290899</v>
      </c>
      <c r="I8" s="99">
        <v>2016</v>
      </c>
    </row>
    <row r="9" spans="1:9">
      <c r="A9" s="100">
        <v>2017</v>
      </c>
      <c r="B9" s="118">
        <v>7009.1959752290695</v>
      </c>
      <c r="C9" s="112">
        <v>1341.884</v>
      </c>
      <c r="D9" s="112">
        <v>42.116</v>
      </c>
      <c r="E9" s="112" t="s">
        <v>47</v>
      </c>
      <c r="F9" s="112">
        <v>1677</v>
      </c>
      <c r="G9" s="112" t="s">
        <v>47</v>
      </c>
      <c r="H9" s="108">
        <v>3948.19597522907</v>
      </c>
      <c r="I9" s="101">
        <v>2017</v>
      </c>
    </row>
    <row r="10" spans="1:9">
      <c r="A10" s="102">
        <v>2018</v>
      </c>
      <c r="B10" s="117">
        <v>7540.5723196815161</v>
      </c>
      <c r="C10" s="111">
        <v>1418.001</v>
      </c>
      <c r="D10" s="111">
        <v>77.599999999999994</v>
      </c>
      <c r="E10" s="111" t="s">
        <v>47</v>
      </c>
      <c r="F10" s="111">
        <v>1541</v>
      </c>
      <c r="G10" s="111" t="s">
        <v>47</v>
      </c>
      <c r="H10" s="107">
        <v>4503.9713196815164</v>
      </c>
      <c r="I10" s="99">
        <v>2018</v>
      </c>
    </row>
    <row r="11" spans="1:9">
      <c r="A11" s="100">
        <v>2019</v>
      </c>
      <c r="B11" s="118">
        <v>10089.526768911841</v>
      </c>
      <c r="C11" s="112">
        <v>3744.424</v>
      </c>
      <c r="D11" s="112">
        <v>18.3</v>
      </c>
      <c r="E11" s="112" t="s">
        <v>47</v>
      </c>
      <c r="F11" s="112">
        <v>1316</v>
      </c>
      <c r="G11" s="112">
        <v>355.69047199999994</v>
      </c>
      <c r="H11" s="108">
        <v>4655.1122969118405</v>
      </c>
      <c r="I11" s="101">
        <v>2019</v>
      </c>
    </row>
    <row r="12" spans="1:9" ht="15.75" thickBot="1">
      <c r="A12" s="103">
        <v>2020</v>
      </c>
      <c r="B12" s="119">
        <v>11489.664506101664</v>
      </c>
      <c r="C12" s="114">
        <v>3744.424</v>
      </c>
      <c r="D12" s="111">
        <v>464.57392318982397</v>
      </c>
      <c r="E12" s="114" t="s">
        <v>47</v>
      </c>
      <c r="F12" s="114">
        <v>2602</v>
      </c>
      <c r="G12" s="114">
        <v>23.554286000000001</v>
      </c>
      <c r="H12" s="109">
        <v>4655.1122969118405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ht="15" customHeight="1">
      <c r="A15" s="130" t="s">
        <v>204</v>
      </c>
      <c r="B15" s="130"/>
      <c r="C15" s="130"/>
      <c r="D15" s="130"/>
      <c r="E15" s="132" t="s">
        <v>249</v>
      </c>
      <c r="F15" s="132"/>
      <c r="G15" s="132"/>
      <c r="H15" s="132"/>
      <c r="I15" s="132"/>
    </row>
    <row r="16" spans="1:9" ht="40.5" customHeight="1">
      <c r="A16" s="130" t="s">
        <v>265</v>
      </c>
      <c r="B16" s="130"/>
      <c r="C16" s="130"/>
      <c r="D16" s="130"/>
      <c r="E16" s="131" t="s">
        <v>264</v>
      </c>
      <c r="F16" s="131"/>
      <c r="G16" s="131"/>
      <c r="H16" s="131"/>
      <c r="I16" s="131"/>
    </row>
  </sheetData>
  <mergeCells count="14">
    <mergeCell ref="A16:D16"/>
    <mergeCell ref="E16:I16"/>
    <mergeCell ref="E15:I15"/>
    <mergeCell ref="A15:D15"/>
    <mergeCell ref="A1:I1"/>
    <mergeCell ref="A2:I2"/>
    <mergeCell ref="A3:I3"/>
    <mergeCell ref="A4:D4"/>
    <mergeCell ref="E4:I4"/>
    <mergeCell ref="A5:A6"/>
    <mergeCell ref="I5:I6"/>
    <mergeCell ref="A14:D14"/>
    <mergeCell ref="E14:I14"/>
    <mergeCell ref="A13:I13"/>
  </mergeCells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5"/>
  <sheetViews>
    <sheetView view="pageBreakPreview" zoomScaleNormal="100" zoomScaleSheetLayoutView="100" workbookViewId="0">
      <selection activeCell="P21" sqref="P21"/>
    </sheetView>
  </sheetViews>
  <sheetFormatPr defaultColWidth="9.140625" defaultRowHeight="15"/>
  <cols>
    <col min="1" max="16384" width="9.140625" style="85"/>
  </cols>
  <sheetData>
    <row r="1" spans="1:9" ht="17.25">
      <c r="A1" s="150" t="s">
        <v>190</v>
      </c>
      <c r="B1" s="150"/>
      <c r="C1" s="150"/>
      <c r="D1" s="150"/>
      <c r="E1" s="150"/>
      <c r="F1" s="150"/>
      <c r="G1" s="150"/>
      <c r="H1" s="150"/>
      <c r="I1" s="150"/>
    </row>
    <row r="2" spans="1:9" ht="31.5" customHeight="1">
      <c r="A2" s="158" t="s">
        <v>188</v>
      </c>
      <c r="B2" s="158"/>
      <c r="C2" s="158"/>
      <c r="D2" s="158"/>
      <c r="E2" s="158"/>
      <c r="F2" s="158"/>
      <c r="G2" s="158"/>
      <c r="H2" s="158"/>
      <c r="I2" s="159"/>
    </row>
    <row r="3" spans="1:9" ht="24.75" customHeight="1">
      <c r="A3" s="158" t="s">
        <v>189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162</v>
      </c>
      <c r="B4" s="154"/>
      <c r="C4" s="154"/>
      <c r="D4" s="154"/>
      <c r="E4" s="155" t="s">
        <v>161</v>
      </c>
      <c r="F4" s="155"/>
      <c r="G4" s="155"/>
      <c r="H4" s="155"/>
      <c r="I4" s="156"/>
    </row>
    <row r="5" spans="1:9" ht="38.25">
      <c r="A5" s="138" t="s">
        <v>22</v>
      </c>
      <c r="B5" s="105" t="s">
        <v>118</v>
      </c>
      <c r="C5" s="105" t="s">
        <v>44</v>
      </c>
      <c r="D5" s="105" t="s">
        <v>43</v>
      </c>
      <c r="E5" s="105" t="s">
        <v>11</v>
      </c>
      <c r="F5" s="105" t="s">
        <v>170</v>
      </c>
      <c r="G5" s="105" t="s">
        <v>42</v>
      </c>
      <c r="H5" s="105" t="s">
        <v>41</v>
      </c>
      <c r="I5" s="136" t="s">
        <v>0</v>
      </c>
    </row>
    <row r="6" spans="1:9" ht="26.25" thickBot="1">
      <c r="A6" s="139"/>
      <c r="B6" s="94" t="s">
        <v>268</v>
      </c>
      <c r="C6" s="95" t="s">
        <v>24</v>
      </c>
      <c r="D6" s="95" t="s">
        <v>21</v>
      </c>
      <c r="E6" s="95" t="s">
        <v>20</v>
      </c>
      <c r="F6" s="95" t="s">
        <v>94</v>
      </c>
      <c r="G6" s="95" t="s">
        <v>19</v>
      </c>
      <c r="H6" s="95" t="s">
        <v>95</v>
      </c>
      <c r="I6" s="137"/>
    </row>
    <row r="7" spans="1:9">
      <c r="A7" s="96">
        <v>2015</v>
      </c>
      <c r="B7" s="116">
        <v>45276.234869355998</v>
      </c>
      <c r="C7" s="110">
        <v>10495.986499999999</v>
      </c>
      <c r="D7" s="110">
        <v>2048.9540000000002</v>
      </c>
      <c r="E7" s="110" t="s">
        <v>47</v>
      </c>
      <c r="F7" s="110">
        <v>12087</v>
      </c>
      <c r="G7" s="110">
        <v>1077.2</v>
      </c>
      <c r="H7" s="106">
        <v>19567.094369356</v>
      </c>
      <c r="I7" s="97">
        <v>2015</v>
      </c>
    </row>
    <row r="8" spans="1:9">
      <c r="A8" s="98">
        <v>2016</v>
      </c>
      <c r="B8" s="117">
        <v>57523.911956588607</v>
      </c>
      <c r="C8" s="111">
        <v>12263.66</v>
      </c>
      <c r="D8" s="111">
        <v>2333.567</v>
      </c>
      <c r="E8" s="111">
        <v>614.66399999999999</v>
      </c>
      <c r="F8" s="111">
        <v>16285</v>
      </c>
      <c r="G8" s="111">
        <v>1390</v>
      </c>
      <c r="H8" s="107">
        <v>24637.0209565886</v>
      </c>
      <c r="I8" s="99">
        <v>2016</v>
      </c>
    </row>
    <row r="9" spans="1:9">
      <c r="A9" s="100">
        <v>2017</v>
      </c>
      <c r="B9" s="118">
        <v>70418.271386867505</v>
      </c>
      <c r="C9" s="112">
        <v>14509.609</v>
      </c>
      <c r="D9" s="112">
        <v>2661.5039999999999</v>
      </c>
      <c r="E9" s="112">
        <v>1666.6</v>
      </c>
      <c r="F9" s="112">
        <v>22536</v>
      </c>
      <c r="G9" s="112">
        <v>1375.2</v>
      </c>
      <c r="H9" s="108">
        <v>27669.358386867501</v>
      </c>
      <c r="I9" s="101">
        <v>2017</v>
      </c>
    </row>
    <row r="10" spans="1:9">
      <c r="A10" s="102">
        <v>2018</v>
      </c>
      <c r="B10" s="117">
        <v>60148.118249822204</v>
      </c>
      <c r="C10" s="111">
        <v>11261.096</v>
      </c>
      <c r="D10" s="111">
        <v>2198.7800000000002</v>
      </c>
      <c r="E10" s="111">
        <v>1784.89</v>
      </c>
      <c r="F10" s="111">
        <v>19389</v>
      </c>
      <c r="G10" s="111">
        <v>1527.9</v>
      </c>
      <c r="H10" s="107">
        <v>23986.452249822196</v>
      </c>
      <c r="I10" s="99">
        <v>2018</v>
      </c>
    </row>
    <row r="11" spans="1:9">
      <c r="A11" s="100">
        <v>2019</v>
      </c>
      <c r="B11" s="118">
        <v>61472.247776101853</v>
      </c>
      <c r="C11" s="112">
        <v>11998.991</v>
      </c>
      <c r="D11" s="112">
        <v>2568.8000000000002</v>
      </c>
      <c r="E11" s="112">
        <v>1790.7914369999999</v>
      </c>
      <c r="F11" s="112">
        <v>21774</v>
      </c>
      <c r="G11" s="112">
        <v>1026.7</v>
      </c>
      <c r="H11" s="108">
        <v>22312.965339101847</v>
      </c>
      <c r="I11" s="101">
        <v>2019</v>
      </c>
    </row>
    <row r="12" spans="1:9" ht="15.75" thickBot="1">
      <c r="A12" s="103">
        <v>2020</v>
      </c>
      <c r="B12" s="119">
        <v>61939.461312101848</v>
      </c>
      <c r="C12" s="109">
        <v>11998.991</v>
      </c>
      <c r="D12" s="111">
        <v>2400.9630000000002</v>
      </c>
      <c r="E12" s="114">
        <v>1816.393364</v>
      </c>
      <c r="F12" s="114">
        <v>22394</v>
      </c>
      <c r="G12" s="114">
        <v>1016.148609</v>
      </c>
      <c r="H12" s="109">
        <v>22312.965339101847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ht="27.75" customHeigh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ht="18.75" customHeight="1">
      <c r="A15" s="130" t="s">
        <v>267</v>
      </c>
      <c r="B15" s="130"/>
      <c r="C15" s="130"/>
      <c r="D15" s="130"/>
      <c r="E15" s="197" t="s">
        <v>266</v>
      </c>
      <c r="F15" s="197"/>
      <c r="G15" s="197"/>
      <c r="H15" s="197"/>
      <c r="I15" s="197"/>
    </row>
  </sheetData>
  <mergeCells count="12">
    <mergeCell ref="A15:D15"/>
    <mergeCell ref="E15:I15"/>
    <mergeCell ref="A5:A6"/>
    <mergeCell ref="I5:I6"/>
    <mergeCell ref="A14:D14"/>
    <mergeCell ref="E14:I14"/>
    <mergeCell ref="A13:I13"/>
    <mergeCell ref="A1:I1"/>
    <mergeCell ref="A2:I2"/>
    <mergeCell ref="A3:I3"/>
    <mergeCell ref="A4:D4"/>
    <mergeCell ref="E4:I4"/>
  </mergeCells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36"/>
  <sheetViews>
    <sheetView workbookViewId="0">
      <selection activeCell="AC5" sqref="AC5"/>
    </sheetView>
  </sheetViews>
  <sheetFormatPr defaultRowHeight="15"/>
  <cols>
    <col min="14" max="20" width="0" hidden="1" customWidth="1"/>
    <col min="30" max="30" width="0" hidden="1" customWidth="1"/>
  </cols>
  <sheetData>
    <row r="1" spans="1:37" ht="33" customHeight="1">
      <c r="A1" s="192" t="s">
        <v>79</v>
      </c>
      <c r="B1" s="193"/>
      <c r="C1" s="193"/>
      <c r="D1" s="193"/>
      <c r="E1" s="193"/>
      <c r="F1" s="193"/>
      <c r="G1" s="193"/>
      <c r="H1" s="193"/>
      <c r="I1" s="194"/>
      <c r="M1" s="176" t="s">
        <v>38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98" t="s">
        <v>60</v>
      </c>
      <c r="B2" s="199"/>
      <c r="C2" s="199"/>
      <c r="D2" s="199"/>
      <c r="E2" s="199"/>
      <c r="F2" s="199"/>
      <c r="G2" s="199"/>
      <c r="H2" s="199"/>
      <c r="I2" s="191"/>
      <c r="M2" s="176" t="s">
        <v>36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64</v>
      </c>
      <c r="B3" s="178"/>
      <c r="C3" s="178"/>
      <c r="D3" s="178"/>
      <c r="E3" s="179" t="s">
        <v>65</v>
      </c>
      <c r="F3" s="179"/>
      <c r="G3" s="179"/>
      <c r="H3" s="179"/>
      <c r="I3" s="180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52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61" t="s">
        <v>8</v>
      </c>
      <c r="N5" s="8"/>
      <c r="O5" s="11"/>
      <c r="P5" s="11"/>
      <c r="Q5" s="4"/>
      <c r="R5" s="4"/>
      <c r="S5" s="4"/>
      <c r="T5" s="4"/>
      <c r="U5" s="65">
        <f>'[6]AE-Wr2015'!E33</f>
        <v>36</v>
      </c>
      <c r="V5" s="65">
        <f>'[6]AE-Wr2015'!F33</f>
        <v>37</v>
      </c>
      <c r="W5" s="65">
        <f>'[6]AE-Wr2015'!G33</f>
        <v>38</v>
      </c>
      <c r="X5" s="65">
        <f>'[6]AE-Wr2015'!H33</f>
        <v>49</v>
      </c>
      <c r="Y5" s="62">
        <f>'[6]AE-Wr2015'!I33</f>
        <v>51</v>
      </c>
      <c r="Z5" s="62">
        <f>'[6]AE-Wr2015'!J33</f>
        <v>53</v>
      </c>
      <c r="AA5" s="62">
        <f>'[6]AE-Wr2015'!K33</f>
        <v>63</v>
      </c>
      <c r="AB5" s="62">
        <f>'[6]AE-Wr2015'!L33</f>
        <v>69</v>
      </c>
      <c r="AC5" s="62">
        <f>'[6]AE-Wr2015'!M33</f>
        <v>78</v>
      </c>
      <c r="AD5" s="4" t="e">
        <f>#REF!</f>
        <v>#REF!</v>
      </c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2007</v>
      </c>
      <c r="B6" s="43"/>
      <c r="C6" s="44"/>
      <c r="D6" s="44"/>
      <c r="E6" s="44"/>
      <c r="F6" s="44"/>
      <c r="G6" s="44"/>
      <c r="H6" s="44"/>
      <c r="I6" s="23">
        <v>2007</v>
      </c>
      <c r="M6" s="61" t="s">
        <v>9</v>
      </c>
      <c r="N6" s="8">
        <f>'[1]water varibles'!AA191</f>
        <v>208.29</v>
      </c>
      <c r="O6" s="8">
        <f>'[1]water varibles'!AB191</f>
        <v>208.29</v>
      </c>
      <c r="P6" s="8">
        <f>'[1]water varibles'!AC191</f>
        <v>208.29</v>
      </c>
      <c r="Q6" s="4">
        <f>'[1]water varibles'!AD191</f>
        <v>208</v>
      </c>
      <c r="R6" s="4">
        <f>'[1]water varibles'!AE191</f>
        <v>208</v>
      </c>
      <c r="S6" s="4">
        <f>'[1]water varibles'!AF191</f>
        <v>209</v>
      </c>
      <c r="T6" s="4">
        <f>'[1]water varibles'!AG191</f>
        <v>209</v>
      </c>
      <c r="U6" s="62">
        <f>'[6]BH-Wr2015'!E33</f>
        <v>12</v>
      </c>
      <c r="V6" s="62">
        <f>'[6]BH-Wr2015'!F33</f>
        <v>15</v>
      </c>
      <c r="W6" s="62">
        <f>'[6]BH-Wr2015'!G33</f>
        <v>15</v>
      </c>
      <c r="X6" s="62">
        <f>'[6]BH-Wr2015'!H33</f>
        <v>15</v>
      </c>
      <c r="Y6" s="62">
        <f>'[6]BH-Wr2015'!I33</f>
        <v>15</v>
      </c>
      <c r="Z6" s="62">
        <f>'[6]BH-Wr2015'!J33</f>
        <v>16</v>
      </c>
      <c r="AA6" s="62">
        <f>'[6]BH-Wr2015'!K33</f>
        <v>16</v>
      </c>
      <c r="AB6" s="62">
        <f>'[6]BH-Wr2015'!L33</f>
        <v>17</v>
      </c>
      <c r="AC6" s="62">
        <f>'[6]BH-Wr2015'!M33</f>
        <v>18</v>
      </c>
      <c r="AD6" s="4">
        <f>'[1]water varibles'!AQ191</f>
        <v>0</v>
      </c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2008</v>
      </c>
      <c r="B7" s="45"/>
      <c r="C7" s="46"/>
      <c r="D7" s="46"/>
      <c r="E7" s="46"/>
      <c r="F7" s="46"/>
      <c r="G7" s="46"/>
      <c r="H7" s="46"/>
      <c r="I7" s="52">
        <v>2008</v>
      </c>
      <c r="M7" s="61" t="s">
        <v>10</v>
      </c>
      <c r="N7" s="8" t="e">
        <f>#REF!</f>
        <v>#REF!</v>
      </c>
      <c r="O7" s="8" t="e">
        <f>#REF!</f>
        <v>#REF!</v>
      </c>
      <c r="P7" s="8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68">
        <f>'[6]SA-Wr2015'!E33</f>
        <v>0</v>
      </c>
      <c r="V7" s="68">
        <f>'[6]SA-Wr2015'!F33</f>
        <v>0</v>
      </c>
      <c r="W7" s="68">
        <f>'[6]SA-Wr2015'!G33</f>
        <v>0</v>
      </c>
      <c r="X7" s="68">
        <f>'[6]SA-Wr2015'!H33</f>
        <v>123</v>
      </c>
      <c r="Y7" s="68">
        <f>'[6]SA-Wr2015'!I33</f>
        <v>142</v>
      </c>
      <c r="Z7" s="68">
        <f>'[6]SA-Wr2015'!J33</f>
        <v>172</v>
      </c>
      <c r="AA7" s="68">
        <f>'[6]SA-Wr2015'!K33</f>
        <v>178</v>
      </c>
      <c r="AB7" s="68">
        <f>'[6]SA-Wr2015'!L33</f>
        <v>0</v>
      </c>
      <c r="AC7" s="68">
        <f>'[6]SA-Wr2015'!M33</f>
        <v>0</v>
      </c>
      <c r="AD7" s="4" t="e">
        <f>#REF!</f>
        <v>#REF!</v>
      </c>
      <c r="AE7" s="31"/>
      <c r="AF7" s="13"/>
      <c r="AG7" s="31"/>
      <c r="AH7" s="31"/>
      <c r="AI7" s="31"/>
      <c r="AJ7" s="13"/>
      <c r="AK7" s="13"/>
    </row>
    <row r="8" spans="1:37" ht="20.25" customHeight="1">
      <c r="A8" s="22">
        <v>2009</v>
      </c>
      <c r="B8" s="43"/>
      <c r="C8" s="44"/>
      <c r="D8" s="44"/>
      <c r="E8" s="44"/>
      <c r="F8" s="44"/>
      <c r="G8" s="44"/>
      <c r="H8" s="44"/>
      <c r="I8" s="23">
        <v>2009</v>
      </c>
      <c r="M8" s="61" t="s">
        <v>11</v>
      </c>
      <c r="N8" s="8">
        <f>'[2]water Varibles'!AA191</f>
        <v>0</v>
      </c>
      <c r="O8" s="8">
        <f>'[2]water Varibles'!AB191</f>
        <v>0</v>
      </c>
      <c r="P8" s="8">
        <f>'[2]water Varibles'!AC191</f>
        <v>0</v>
      </c>
      <c r="Q8" s="4">
        <f>'[2]water Varibles'!AD191</f>
        <v>0</v>
      </c>
      <c r="R8" s="4">
        <f>'[2]water Varibles'!AE191</f>
        <v>0</v>
      </c>
      <c r="S8" s="4">
        <f>'[2]water Varibles'!AF191</f>
        <v>0</v>
      </c>
      <c r="T8" s="4">
        <f>'[2]water Varibles'!AG191</f>
        <v>0</v>
      </c>
      <c r="U8" s="62">
        <f>'[6]OM-Wr2015'!E33</f>
        <v>40</v>
      </c>
      <c r="V8" s="62">
        <f>'[6]OM-Wr2015'!F33</f>
        <v>41</v>
      </c>
      <c r="W8" s="62">
        <f>'[6]OM-Wr2015'!G33</f>
        <v>46</v>
      </c>
      <c r="X8" s="62">
        <f>'[6]OM-Wr2015'!H33</f>
        <v>53</v>
      </c>
      <c r="Y8" s="62">
        <f>'[6]OM-Wr2015'!I33</f>
        <v>58</v>
      </c>
      <c r="Z8" s="62">
        <f>'[6]OM-Wr2015'!J33</f>
        <v>59</v>
      </c>
      <c r="AA8" s="62">
        <f>'[6]OM-Wr2015'!K33</f>
        <v>62</v>
      </c>
      <c r="AB8" s="62">
        <f>'[6]OM-Wr2015'!L33</f>
        <v>55</v>
      </c>
      <c r="AC8" s="63">
        <f>'[6]OM-Wr2015'!M33</f>
        <v>55</v>
      </c>
      <c r="AD8" s="4">
        <f>'[2]water Varibles'!AQ191</f>
        <v>0</v>
      </c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2010</v>
      </c>
      <c r="B9" s="45"/>
      <c r="C9" s="46"/>
      <c r="D9" s="46"/>
      <c r="E9" s="46"/>
      <c r="F9" s="46"/>
      <c r="G9" s="46"/>
      <c r="H9" s="46"/>
      <c r="I9" s="52">
        <v>2010</v>
      </c>
      <c r="M9" s="61" t="s">
        <v>12</v>
      </c>
      <c r="N9" s="8">
        <f>'[3]Water Varibles'!AA191</f>
        <v>0</v>
      </c>
      <c r="O9" s="8">
        <f>'[3]Water Varibles'!AB191</f>
        <v>0</v>
      </c>
      <c r="P9" s="8">
        <f>'[3]Water Varibles'!AC191</f>
        <v>0</v>
      </c>
      <c r="Q9" s="4">
        <f>'[3]Water Varibles'!AD191</f>
        <v>0</v>
      </c>
      <c r="R9" s="4">
        <f>'[3]Water Varibles'!AE191</f>
        <v>0</v>
      </c>
      <c r="S9" s="4">
        <f>'[3]Water Varibles'!AF191</f>
        <v>54</v>
      </c>
      <c r="T9" s="4">
        <f>'[3]Water Varibles'!AG191</f>
        <v>160</v>
      </c>
      <c r="U9" s="62">
        <f>'[6]QA-Wr2015'!E33</f>
        <v>12</v>
      </c>
      <c r="V9" s="62">
        <f>'[6]QA-Wr2015'!F33</f>
        <v>12</v>
      </c>
      <c r="W9" s="62">
        <f>'[6]QA-Wr2015'!G33</f>
        <v>14</v>
      </c>
      <c r="X9" s="62">
        <f>'[6]QA-Wr2015'!H33</f>
        <v>19</v>
      </c>
      <c r="Y9" s="62">
        <f>'[6]QA-Wr2015'!I33</f>
        <v>17</v>
      </c>
      <c r="Z9" s="62">
        <f>'[6]QA-Wr2015'!J33</f>
        <v>20</v>
      </c>
      <c r="AA9" s="62">
        <f>'[6]QA-Wr2015'!K33</f>
        <v>21</v>
      </c>
      <c r="AB9" s="62">
        <f>'[6]QA-Wr2015'!L33</f>
        <v>23</v>
      </c>
      <c r="AC9" s="62">
        <f>'[6]QA-Wr2015'!M33</f>
        <v>23</v>
      </c>
      <c r="AD9" s="4">
        <f>'[3]Water Varibles'!AQ191</f>
        <v>0</v>
      </c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2011</v>
      </c>
      <c r="B10" s="43"/>
      <c r="C10" s="44"/>
      <c r="D10" s="44"/>
      <c r="E10" s="44"/>
      <c r="F10" s="44"/>
      <c r="G10" s="44"/>
      <c r="H10" s="44"/>
      <c r="I10" s="23">
        <v>2011</v>
      </c>
      <c r="M10" s="61" t="s">
        <v>13</v>
      </c>
      <c r="N10" s="10">
        <f>'[4]Water varibles'!AA191</f>
        <v>352</v>
      </c>
      <c r="O10" s="10">
        <f>'[4]Water varibles'!AB191</f>
        <v>379</v>
      </c>
      <c r="P10" s="10">
        <f>'[4]Water varibles'!AC191</f>
        <v>379</v>
      </c>
      <c r="Q10" s="5">
        <f>'[4]Water varibles'!AD191</f>
        <v>379</v>
      </c>
      <c r="R10" s="5">
        <f>'[4]Water varibles'!AE191</f>
        <v>379</v>
      </c>
      <c r="S10" s="5">
        <f>'[4]Water varibles'!AF191</f>
        <v>704</v>
      </c>
      <c r="T10" s="5">
        <f>'[4]Water varibles'!AG191</f>
        <v>704</v>
      </c>
      <c r="U10" s="62">
        <f>'[6]KU-Wr2015'!E33</f>
        <v>5</v>
      </c>
      <c r="V10" s="62">
        <f>'[6]KU-Wr2015'!F33</f>
        <v>5</v>
      </c>
      <c r="W10" s="62">
        <f>'[6]KU-Wr2015'!G33</f>
        <v>6</v>
      </c>
      <c r="X10" s="62">
        <f>'[6]KU-Wr2015'!H33</f>
        <v>6</v>
      </c>
      <c r="Y10" s="62">
        <f>'[6]KU-Wr2015'!I33</f>
        <v>7</v>
      </c>
      <c r="Z10" s="62">
        <f>'[6]KU-Wr2015'!J33</f>
        <v>7</v>
      </c>
      <c r="AA10" s="62">
        <f>'[6]KU-Wr2015'!K33</f>
        <v>7</v>
      </c>
      <c r="AB10" s="62">
        <f>'[6]KU-Wr2015'!L33</f>
        <v>6</v>
      </c>
      <c r="AC10" s="62">
        <f>'[6]KU-Wr2015'!M33</f>
        <v>6</v>
      </c>
      <c r="AD10" s="5">
        <f>'[4]Water varibles'!AQ191</f>
        <v>0</v>
      </c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2012</v>
      </c>
      <c r="B11" s="45"/>
      <c r="C11" s="46"/>
      <c r="D11" s="46"/>
      <c r="E11" s="46"/>
      <c r="F11" s="46"/>
      <c r="G11" s="46"/>
      <c r="H11" s="46"/>
      <c r="I11" s="52">
        <v>2012</v>
      </c>
      <c r="M11" s="16" t="s">
        <v>28</v>
      </c>
      <c r="N11" s="9" t="e">
        <f t="shared" ref="N11:AD11" si="0">SUM(N5:N10)</f>
        <v>#REF!</v>
      </c>
      <c r="O11" s="9" t="e">
        <f t="shared" si="0"/>
        <v>#REF!</v>
      </c>
      <c r="P11" s="9" t="e">
        <f t="shared" si="0"/>
        <v>#REF!</v>
      </c>
      <c r="Q11" s="6" t="e">
        <f t="shared" si="0"/>
        <v>#REF!</v>
      </c>
      <c r="R11" s="6" t="e">
        <f t="shared" si="0"/>
        <v>#REF!</v>
      </c>
      <c r="S11" s="6" t="e">
        <f t="shared" si="0"/>
        <v>#REF!</v>
      </c>
      <c r="T11" s="6" t="e">
        <f t="shared" si="0"/>
        <v>#REF!</v>
      </c>
      <c r="U11" s="6">
        <f t="shared" si="0"/>
        <v>105</v>
      </c>
      <c r="V11" s="6">
        <f t="shared" si="0"/>
        <v>110</v>
      </c>
      <c r="W11" s="6">
        <f t="shared" si="0"/>
        <v>119</v>
      </c>
      <c r="X11" s="6">
        <f t="shared" ref="X11:AC11" si="1">SUM(X5:X10)</f>
        <v>265</v>
      </c>
      <c r="Y11" s="6">
        <f t="shared" si="1"/>
        <v>290</v>
      </c>
      <c r="Z11" s="6">
        <f t="shared" si="1"/>
        <v>327</v>
      </c>
      <c r="AA11" s="6">
        <f t="shared" si="1"/>
        <v>347</v>
      </c>
      <c r="AB11" s="6">
        <f t="shared" si="1"/>
        <v>170</v>
      </c>
      <c r="AC11" s="6">
        <f t="shared" si="1"/>
        <v>180</v>
      </c>
      <c r="AD11" s="6" t="e">
        <f t="shared" si="0"/>
        <v>#REF!</v>
      </c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2013</v>
      </c>
      <c r="B12" s="43"/>
      <c r="C12" s="44"/>
      <c r="D12" s="44"/>
      <c r="E12" s="44"/>
      <c r="F12" s="44"/>
      <c r="G12" s="44"/>
      <c r="H12" s="44"/>
      <c r="I12" s="23">
        <v>2013</v>
      </c>
    </row>
    <row r="13" spans="1:37" ht="20.25" customHeight="1">
      <c r="A13" s="51">
        <v>2014</v>
      </c>
      <c r="B13" s="45"/>
      <c r="C13" s="46"/>
      <c r="D13" s="46"/>
      <c r="E13" s="46"/>
      <c r="F13" s="46"/>
      <c r="G13" s="46"/>
      <c r="H13" s="46"/>
      <c r="I13" s="52">
        <v>2014</v>
      </c>
      <c r="V13" s="14">
        <v>2010</v>
      </c>
      <c r="W13" s="14">
        <v>2011</v>
      </c>
      <c r="X13" s="14">
        <v>2012</v>
      </c>
      <c r="Y13" s="14">
        <v>2013</v>
      </c>
      <c r="Z13" s="14">
        <v>2014</v>
      </c>
      <c r="AA13" s="14">
        <v>2015</v>
      </c>
    </row>
    <row r="14" spans="1:37" ht="20.25" customHeight="1">
      <c r="A14" s="22">
        <v>2015</v>
      </c>
      <c r="B14" s="43"/>
      <c r="C14" s="44"/>
      <c r="D14" s="44"/>
      <c r="E14" s="44"/>
      <c r="F14" s="44"/>
      <c r="G14" s="44"/>
      <c r="H14" s="44"/>
      <c r="I14" s="23">
        <v>2015</v>
      </c>
      <c r="U14" s="1" t="s">
        <v>53</v>
      </c>
      <c r="V14" s="54"/>
      <c r="W14" s="54"/>
      <c r="X14" s="54"/>
      <c r="Y14" s="54"/>
      <c r="Z14" s="54"/>
    </row>
    <row r="15" spans="1:37" ht="20.25" customHeight="1">
      <c r="A15" s="55"/>
      <c r="B15" s="17"/>
      <c r="C15" s="17"/>
      <c r="D15" s="17"/>
      <c r="E15" s="17"/>
      <c r="F15" s="17"/>
      <c r="G15" s="17"/>
      <c r="H15" s="17"/>
      <c r="I15" s="25"/>
      <c r="U15" s="1" t="s">
        <v>74</v>
      </c>
      <c r="V15" s="54"/>
      <c r="W15" s="54"/>
      <c r="X15" s="54"/>
      <c r="Y15" s="54"/>
      <c r="Z15" s="54"/>
    </row>
    <row r="16" spans="1:37" ht="20.25" customHeight="1">
      <c r="A16" s="164" t="s">
        <v>80</v>
      </c>
      <c r="B16" s="165"/>
      <c r="C16" s="165"/>
      <c r="D16" s="165"/>
      <c r="E16" s="165"/>
      <c r="F16" s="165"/>
      <c r="G16" s="165"/>
      <c r="H16" s="165"/>
      <c r="I16" s="166"/>
      <c r="U16" s="2" t="s">
        <v>73</v>
      </c>
      <c r="V16" s="54"/>
      <c r="W16" s="54"/>
      <c r="X16" s="54"/>
      <c r="Y16" s="54"/>
      <c r="Z16" s="54"/>
    </row>
    <row r="17" spans="1:35" ht="20.25" customHeight="1">
      <c r="A17" s="167" t="s">
        <v>61</v>
      </c>
      <c r="B17" s="168"/>
      <c r="C17" s="168"/>
      <c r="D17" s="168"/>
      <c r="E17" s="168"/>
      <c r="F17" s="168"/>
      <c r="G17" s="168"/>
      <c r="H17" s="168"/>
      <c r="I17" s="169"/>
      <c r="U17" s="2" t="s">
        <v>76</v>
      </c>
      <c r="V17" s="54"/>
      <c r="W17" s="54"/>
      <c r="X17" s="54"/>
      <c r="Y17" s="54"/>
      <c r="Z17" s="54"/>
    </row>
    <row r="18" spans="1:35" ht="20.25" customHeight="1">
      <c r="A18" s="56"/>
      <c r="B18" s="17"/>
      <c r="C18" s="17"/>
      <c r="D18" s="17"/>
      <c r="E18" s="17"/>
      <c r="F18" s="17"/>
      <c r="G18" s="17"/>
      <c r="H18" s="17"/>
      <c r="I18" s="25"/>
      <c r="U18" s="1" t="s">
        <v>81</v>
      </c>
      <c r="V18" s="54"/>
      <c r="W18" s="54"/>
      <c r="X18" s="54"/>
      <c r="Y18" s="54"/>
      <c r="Z18" s="54"/>
    </row>
    <row r="19" spans="1:35" ht="25.5">
      <c r="A19" s="24"/>
      <c r="B19" s="17"/>
      <c r="C19" s="17"/>
      <c r="D19" s="17"/>
      <c r="E19" s="17"/>
      <c r="F19" s="17"/>
      <c r="G19" s="17"/>
      <c r="H19" s="17"/>
      <c r="I19" s="25"/>
      <c r="U19" s="1" t="s">
        <v>62</v>
      </c>
      <c r="V19" s="54"/>
      <c r="W19" s="54"/>
      <c r="X19" s="54"/>
      <c r="Y19" s="54"/>
      <c r="Z19" s="54"/>
    </row>
    <row r="20" spans="1:35" ht="25.5">
      <c r="A20" s="24"/>
      <c r="B20" s="17"/>
      <c r="C20" s="17"/>
      <c r="D20" s="17"/>
      <c r="E20" s="17"/>
      <c r="F20" s="17"/>
      <c r="G20" s="17"/>
      <c r="H20" s="17"/>
      <c r="I20" s="25"/>
      <c r="U20" s="1" t="s">
        <v>82</v>
      </c>
      <c r="V20" s="54"/>
      <c r="W20" s="54"/>
      <c r="X20" s="54"/>
      <c r="Y20" s="54"/>
      <c r="Z20" s="54"/>
    </row>
    <row r="21" spans="1:35">
      <c r="A21" s="24"/>
      <c r="B21" s="17"/>
      <c r="C21" s="17"/>
      <c r="D21" s="17"/>
      <c r="E21" s="17"/>
      <c r="F21" s="17"/>
      <c r="G21" s="17"/>
      <c r="H21" s="17"/>
      <c r="I21" s="25"/>
    </row>
    <row r="22" spans="1:35" ht="39" customHeight="1">
      <c r="A22" s="24"/>
      <c r="B22" s="17"/>
      <c r="C22" s="17"/>
      <c r="D22" s="17"/>
      <c r="E22" s="17"/>
      <c r="F22" s="17"/>
      <c r="G22" s="17"/>
      <c r="H22" s="17"/>
      <c r="I22" s="25"/>
      <c r="AI22">
        <f>'[5]Water Variables'!AR35</f>
        <v>0</v>
      </c>
    </row>
    <row r="23" spans="1:35">
      <c r="A23" s="24"/>
      <c r="B23" s="17"/>
      <c r="C23" s="17"/>
      <c r="D23" s="17"/>
      <c r="E23" s="17"/>
      <c r="F23" s="17"/>
      <c r="G23" s="17"/>
      <c r="H23" s="17"/>
      <c r="I23" s="25"/>
    </row>
    <row r="24" spans="1:35">
      <c r="A24" s="24"/>
      <c r="B24" s="17"/>
      <c r="C24" s="17"/>
      <c r="D24" s="17"/>
      <c r="E24" s="17"/>
      <c r="F24" s="17"/>
      <c r="G24" s="17"/>
      <c r="H24" s="17"/>
      <c r="I24" s="25"/>
    </row>
    <row r="25" spans="1:35">
      <c r="A25" s="24"/>
      <c r="B25" s="17"/>
      <c r="C25" s="17"/>
      <c r="D25" s="17"/>
      <c r="E25" s="17"/>
      <c r="F25" s="17"/>
      <c r="G25" s="17"/>
      <c r="H25" s="17"/>
      <c r="I25" s="25"/>
    </row>
    <row r="26" spans="1:35">
      <c r="A26" s="24"/>
      <c r="B26" s="17"/>
      <c r="C26" s="17"/>
      <c r="D26" s="17"/>
      <c r="E26" s="17"/>
      <c r="F26" s="17"/>
      <c r="G26" s="17"/>
      <c r="H26" s="17"/>
      <c r="I26" s="25"/>
    </row>
    <row r="27" spans="1:35">
      <c r="A27" s="24"/>
      <c r="B27" s="17"/>
      <c r="C27" s="17"/>
      <c r="D27" s="17"/>
      <c r="E27" s="17"/>
      <c r="F27" s="17"/>
      <c r="G27" s="17"/>
      <c r="H27" s="17"/>
      <c r="I27" s="25"/>
    </row>
    <row r="28" spans="1:35">
      <c r="A28" s="24"/>
      <c r="B28" s="17"/>
      <c r="C28" s="17"/>
      <c r="D28" s="17"/>
      <c r="E28" s="17"/>
      <c r="F28" s="17"/>
      <c r="G28" s="17"/>
      <c r="H28" s="17"/>
      <c r="I28" s="25"/>
    </row>
    <row r="29" spans="1:35">
      <c r="A29" s="24"/>
      <c r="B29" s="17"/>
      <c r="C29" s="17"/>
      <c r="D29" s="17"/>
      <c r="E29" s="17"/>
      <c r="F29" s="17"/>
      <c r="G29" s="17"/>
      <c r="H29" s="17"/>
      <c r="I29" s="25"/>
    </row>
    <row r="30" spans="1:35">
      <c r="A30" s="24"/>
      <c r="B30" s="17"/>
      <c r="C30" s="17"/>
      <c r="D30" s="17"/>
      <c r="E30" s="17"/>
      <c r="F30" s="17"/>
      <c r="G30" s="17"/>
      <c r="H30" s="17"/>
      <c r="I30" s="25"/>
    </row>
    <row r="31" spans="1:35">
      <c r="A31" s="24"/>
      <c r="B31" s="17"/>
      <c r="C31" s="17"/>
      <c r="D31" s="17"/>
      <c r="E31" s="17"/>
      <c r="F31" s="17"/>
      <c r="G31" s="17"/>
      <c r="H31" s="17"/>
      <c r="I31" s="25"/>
    </row>
    <row r="32" spans="1:35">
      <c r="A32" s="24"/>
      <c r="B32" s="17"/>
      <c r="C32" s="17"/>
      <c r="D32" s="17"/>
      <c r="E32" s="17"/>
      <c r="F32" s="17"/>
      <c r="G32" s="17"/>
      <c r="H32" s="17"/>
      <c r="I32" s="25"/>
    </row>
    <row r="33" spans="1:9">
      <c r="A33" s="24"/>
      <c r="B33" s="17"/>
      <c r="C33" s="17"/>
      <c r="D33" s="17"/>
      <c r="E33" s="17"/>
      <c r="F33" s="17"/>
      <c r="G33" s="17"/>
      <c r="H33" s="17"/>
      <c r="I33" s="25"/>
    </row>
    <row r="34" spans="1:9">
      <c r="A34" s="24"/>
      <c r="B34" s="17"/>
      <c r="C34" s="17"/>
      <c r="D34" s="17"/>
      <c r="E34" s="17"/>
      <c r="F34" s="17"/>
      <c r="G34" s="17"/>
      <c r="H34" s="17"/>
      <c r="I34" s="25"/>
    </row>
    <row r="35" spans="1:9" ht="15.75" thickBot="1">
      <c r="A35" s="26"/>
      <c r="B35" s="27"/>
      <c r="C35" s="27"/>
      <c r="D35" s="27"/>
      <c r="E35" s="57">
        <v>24</v>
      </c>
      <c r="F35" s="27"/>
      <c r="G35" s="27"/>
      <c r="H35" s="27"/>
      <c r="I35" s="28"/>
    </row>
    <row r="36" spans="1:9">
      <c r="A36" t="s">
        <v>29</v>
      </c>
      <c r="I36" t="s">
        <v>27</v>
      </c>
    </row>
  </sheetData>
  <mergeCells count="10">
    <mergeCell ref="AE11:AK11"/>
    <mergeCell ref="A16:I16"/>
    <mergeCell ref="A17:I17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0"/>
  <sheetViews>
    <sheetView topLeftCell="A2" workbookViewId="0">
      <selection activeCell="W23" sqref="W23"/>
    </sheetView>
  </sheetViews>
  <sheetFormatPr defaultRowHeight="15"/>
  <sheetData>
    <row r="1" spans="1:37" ht="33" customHeight="1">
      <c r="A1" s="192" t="s">
        <v>84</v>
      </c>
      <c r="B1" s="193"/>
      <c r="C1" s="193"/>
      <c r="D1" s="193"/>
      <c r="E1" s="193"/>
      <c r="F1" s="193"/>
      <c r="G1" s="193"/>
      <c r="H1" s="193"/>
      <c r="I1" s="194"/>
      <c r="M1" s="176" t="s">
        <v>39</v>
      </c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1:37" ht="30.75" customHeight="1">
      <c r="A2" s="198" t="s">
        <v>85</v>
      </c>
      <c r="B2" s="199"/>
      <c r="C2" s="199"/>
      <c r="D2" s="199"/>
      <c r="E2" s="199"/>
      <c r="F2" s="199"/>
      <c r="G2" s="199"/>
      <c r="H2" s="199"/>
      <c r="I2" s="191"/>
      <c r="M2" s="176" t="s">
        <v>37</v>
      </c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7" ht="18.75" customHeight="1">
      <c r="A3" s="177" t="s">
        <v>66</v>
      </c>
      <c r="B3" s="178"/>
      <c r="C3" s="178"/>
      <c r="D3" s="178"/>
      <c r="E3" s="179" t="s">
        <v>71</v>
      </c>
      <c r="F3" s="179"/>
      <c r="G3" s="179"/>
      <c r="H3" s="179"/>
      <c r="I3" s="180"/>
      <c r="M3" s="181" t="s">
        <v>14</v>
      </c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34"/>
      <c r="AD3" s="34"/>
    </row>
    <row r="4" spans="1:37" ht="49.5" customHeight="1">
      <c r="A4" s="18" t="s">
        <v>22</v>
      </c>
      <c r="B4" s="1" t="s">
        <v>53</v>
      </c>
      <c r="C4" s="1" t="s">
        <v>49</v>
      </c>
      <c r="D4" s="2" t="s">
        <v>43</v>
      </c>
      <c r="E4" s="2" t="s">
        <v>11</v>
      </c>
      <c r="F4" s="1" t="s">
        <v>50</v>
      </c>
      <c r="G4" s="1" t="s">
        <v>42</v>
      </c>
      <c r="H4" s="1" t="s">
        <v>51</v>
      </c>
      <c r="I4" s="19" t="s">
        <v>0</v>
      </c>
      <c r="M4" s="3" t="s">
        <v>1</v>
      </c>
      <c r="N4" s="7">
        <v>2000</v>
      </c>
      <c r="O4" s="7">
        <v>2001</v>
      </c>
      <c r="P4" s="7">
        <v>2002</v>
      </c>
      <c r="Q4" s="3">
        <v>2003</v>
      </c>
      <c r="R4" s="3">
        <v>2004</v>
      </c>
      <c r="S4" s="3">
        <v>2005</v>
      </c>
      <c r="T4" s="3">
        <v>2006</v>
      </c>
      <c r="U4" s="3">
        <v>2007</v>
      </c>
      <c r="V4" s="3">
        <v>2008</v>
      </c>
      <c r="W4" s="3">
        <v>2009</v>
      </c>
      <c r="X4" s="3">
        <v>2010</v>
      </c>
      <c r="Y4" s="3">
        <v>2011</v>
      </c>
      <c r="Z4" s="3">
        <v>2012</v>
      </c>
      <c r="AA4" s="3">
        <v>2013</v>
      </c>
      <c r="AB4" s="3">
        <v>2014</v>
      </c>
      <c r="AC4" s="3">
        <v>2015</v>
      </c>
      <c r="AD4" s="3">
        <v>2016</v>
      </c>
      <c r="AE4" s="29" t="s">
        <v>2</v>
      </c>
      <c r="AF4" s="30" t="s">
        <v>3</v>
      </c>
      <c r="AG4" s="30" t="s">
        <v>4</v>
      </c>
      <c r="AH4" s="30" t="s">
        <v>5</v>
      </c>
      <c r="AI4" s="30" t="s">
        <v>6</v>
      </c>
      <c r="AJ4" s="30" t="s">
        <v>7</v>
      </c>
      <c r="AK4" s="30" t="s">
        <v>26</v>
      </c>
    </row>
    <row r="5" spans="1:37" ht="22.5" customHeight="1">
      <c r="A5" s="20"/>
      <c r="B5" s="1" t="s">
        <v>25</v>
      </c>
      <c r="C5" s="1" t="s">
        <v>24</v>
      </c>
      <c r="D5" s="2" t="s">
        <v>21</v>
      </c>
      <c r="E5" s="2" t="s">
        <v>20</v>
      </c>
      <c r="F5" s="1" t="s">
        <v>17</v>
      </c>
      <c r="G5" s="1" t="s">
        <v>19</v>
      </c>
      <c r="H5" s="1" t="s">
        <v>23</v>
      </c>
      <c r="I5" s="21"/>
      <c r="M5" s="61" t="s">
        <v>8</v>
      </c>
      <c r="N5" s="8"/>
      <c r="O5" s="11"/>
      <c r="P5" s="11"/>
      <c r="Q5" s="4"/>
      <c r="R5" s="4"/>
      <c r="S5" s="4"/>
      <c r="T5" s="4"/>
      <c r="U5" s="4">
        <v>114</v>
      </c>
      <c r="V5" s="4"/>
      <c r="W5" s="4"/>
      <c r="X5" s="4">
        <v>117</v>
      </c>
      <c r="Y5" s="4"/>
      <c r="Z5" s="4"/>
      <c r="AA5" s="4">
        <v>130</v>
      </c>
      <c r="AB5" s="4"/>
      <c r="AC5" s="4"/>
      <c r="AD5" s="4" t="e">
        <f>#REF!</f>
        <v>#REF!</v>
      </c>
      <c r="AE5" s="33"/>
      <c r="AF5" s="33"/>
      <c r="AG5" s="31"/>
      <c r="AH5" s="31"/>
      <c r="AI5" s="31"/>
      <c r="AJ5" s="31"/>
      <c r="AK5" s="13"/>
    </row>
    <row r="6" spans="1:37" ht="20.25" customHeight="1">
      <c r="A6" s="22">
        <v>2003</v>
      </c>
      <c r="B6" s="43"/>
      <c r="C6" s="44"/>
      <c r="D6" s="44"/>
      <c r="E6" s="44"/>
      <c r="F6" s="44"/>
      <c r="G6" s="44"/>
      <c r="H6" s="44"/>
      <c r="I6" s="23">
        <v>2003</v>
      </c>
      <c r="M6" s="61" t="s">
        <v>9</v>
      </c>
      <c r="N6" s="8"/>
      <c r="O6" s="8"/>
      <c r="P6" s="8"/>
      <c r="Q6" s="4"/>
      <c r="R6" s="4"/>
      <c r="S6" s="4"/>
      <c r="T6" s="4"/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f>'[1]water varibles'!AQ217</f>
        <v>0</v>
      </c>
      <c r="AE6" s="31"/>
      <c r="AF6" s="31"/>
      <c r="AG6" s="31"/>
      <c r="AH6" s="31"/>
      <c r="AI6" s="31"/>
      <c r="AJ6" s="31"/>
      <c r="AK6" s="13"/>
    </row>
    <row r="7" spans="1:37" ht="20.25" customHeight="1">
      <c r="A7" s="51">
        <v>2004</v>
      </c>
      <c r="B7" s="45"/>
      <c r="C7" s="46"/>
      <c r="D7" s="46"/>
      <c r="E7" s="46"/>
      <c r="F7" s="46"/>
      <c r="G7" s="46"/>
      <c r="H7" s="46"/>
      <c r="I7" s="52">
        <v>2004</v>
      </c>
      <c r="M7" s="61" t="s">
        <v>10</v>
      </c>
      <c r="N7" s="8"/>
      <c r="O7" s="8"/>
      <c r="P7" s="8"/>
      <c r="Q7" s="4"/>
      <c r="R7" s="4"/>
      <c r="S7" s="4"/>
      <c r="T7" s="4"/>
      <c r="U7" s="4" t="e">
        <f>#REF!</f>
        <v>#REF!</v>
      </c>
      <c r="V7" s="4" t="e">
        <f>#REF!</f>
        <v>#REF!</v>
      </c>
      <c r="W7" s="4" t="e">
        <f>#REF!</f>
        <v>#REF!</v>
      </c>
      <c r="X7" s="4" t="e">
        <f>#REF!</f>
        <v>#REF!</v>
      </c>
      <c r="Y7" s="4" t="e">
        <f>#REF!</f>
        <v>#REF!</v>
      </c>
      <c r="Z7" s="4" t="e">
        <f>#REF!</f>
        <v>#REF!</v>
      </c>
      <c r="AA7" s="4" t="e">
        <f>#REF!</f>
        <v>#REF!</v>
      </c>
      <c r="AB7" s="4" t="e">
        <f>#REF!</f>
        <v>#REF!</v>
      </c>
      <c r="AC7" s="4" t="e">
        <f>#REF!</f>
        <v>#REF!</v>
      </c>
      <c r="AD7" s="4" t="e">
        <f>#REF!</f>
        <v>#REF!</v>
      </c>
      <c r="AE7" s="41"/>
      <c r="AF7" s="13"/>
      <c r="AG7" s="31"/>
      <c r="AH7" s="31"/>
      <c r="AI7" s="31"/>
      <c r="AJ7" s="13"/>
      <c r="AK7" s="13"/>
    </row>
    <row r="8" spans="1:37" ht="20.25" customHeight="1">
      <c r="A8" s="22">
        <v>2005</v>
      </c>
      <c r="B8" s="43"/>
      <c r="C8" s="44"/>
      <c r="D8" s="44"/>
      <c r="E8" s="44"/>
      <c r="F8" s="44"/>
      <c r="G8" s="44"/>
      <c r="H8" s="44"/>
      <c r="I8" s="23">
        <v>2005</v>
      </c>
      <c r="M8" s="61" t="s">
        <v>11</v>
      </c>
      <c r="N8" s="8"/>
      <c r="O8" s="8"/>
      <c r="P8" s="8"/>
      <c r="Q8" s="4"/>
      <c r="R8" s="4"/>
      <c r="S8" s="4"/>
      <c r="T8" s="4"/>
      <c r="U8" s="4">
        <f>'[6]OM-Wr2015'!E51</f>
        <v>91</v>
      </c>
      <c r="V8" s="4">
        <f>'[6]OM-Wr2015'!F51</f>
        <v>91</v>
      </c>
      <c r="W8" s="4">
        <f>'[6]OM-Wr2015'!G51</f>
        <v>100</v>
      </c>
      <c r="X8" s="4">
        <f>'[6]OM-Wr2015'!H51</f>
        <v>105</v>
      </c>
      <c r="Y8" s="4">
        <f>'[6]OM-Wr2015'!I51</f>
        <v>129</v>
      </c>
      <c r="Z8" s="4">
        <f>'[6]OM-Wr2015'!J51</f>
        <v>134</v>
      </c>
      <c r="AA8" s="4">
        <f>'[6]OM-Wr2015'!K51</f>
        <v>134</v>
      </c>
      <c r="AB8" s="4">
        <f>'[6]OM-Wr2015'!L51</f>
        <v>139</v>
      </c>
      <c r="AC8" s="4">
        <f>'[6]OM-Wr2015'!M51</f>
        <v>149</v>
      </c>
      <c r="AD8" s="4">
        <f>'[2]water Varibles'!AQ217</f>
        <v>299.12654099999997</v>
      </c>
      <c r="AE8" s="31"/>
      <c r="AF8" s="13"/>
      <c r="AG8" s="31"/>
      <c r="AH8" s="31"/>
      <c r="AI8" s="31"/>
      <c r="AJ8" s="31"/>
      <c r="AK8" s="13"/>
    </row>
    <row r="9" spans="1:37" ht="20.25" customHeight="1">
      <c r="A9" s="51">
        <v>2006</v>
      </c>
      <c r="B9" s="45"/>
      <c r="C9" s="46"/>
      <c r="D9" s="46"/>
      <c r="E9" s="46"/>
      <c r="F9" s="46"/>
      <c r="G9" s="46"/>
      <c r="H9" s="46"/>
      <c r="I9" s="52">
        <v>2006</v>
      </c>
      <c r="M9" s="61" t="s">
        <v>12</v>
      </c>
      <c r="N9" s="8"/>
      <c r="O9" s="8"/>
      <c r="P9" s="8"/>
      <c r="Q9" s="4"/>
      <c r="R9" s="4"/>
      <c r="S9" s="4"/>
      <c r="T9" s="4"/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f>'[3]Water Varibles'!AQ217</f>
        <v>0</v>
      </c>
      <c r="AE9" s="31"/>
      <c r="AF9" s="31"/>
      <c r="AG9" s="31"/>
      <c r="AH9" s="13"/>
      <c r="AI9" s="31"/>
      <c r="AJ9" s="13"/>
      <c r="AK9" s="13"/>
    </row>
    <row r="10" spans="1:37" ht="20.25" customHeight="1">
      <c r="A10" s="22">
        <v>2007</v>
      </c>
      <c r="B10" s="43">
        <f>SUM(C10:H10)</f>
        <v>442</v>
      </c>
      <c r="C10" s="44">
        <v>0</v>
      </c>
      <c r="D10" s="44">
        <v>0</v>
      </c>
      <c r="E10" s="44">
        <v>91</v>
      </c>
      <c r="F10" s="44">
        <v>237</v>
      </c>
      <c r="G10" s="44">
        <v>0</v>
      </c>
      <c r="H10" s="44">
        <v>114</v>
      </c>
      <c r="I10" s="23">
        <v>2007</v>
      </c>
      <c r="M10" s="61" t="s">
        <v>13</v>
      </c>
      <c r="N10" s="10"/>
      <c r="O10" s="10"/>
      <c r="P10" s="10"/>
      <c r="Q10" s="12"/>
      <c r="R10" s="5"/>
      <c r="S10" s="5"/>
      <c r="T10" s="5"/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f>'[4]Water varibles'!AQ217</f>
        <v>0</v>
      </c>
      <c r="AE10" s="31"/>
      <c r="AF10" s="31"/>
      <c r="AG10" s="31"/>
      <c r="AH10" s="13"/>
      <c r="AI10" s="13"/>
      <c r="AJ10" s="13"/>
      <c r="AK10" s="13"/>
    </row>
    <row r="11" spans="1:37" ht="20.25" customHeight="1">
      <c r="A11" s="51">
        <v>2008</v>
      </c>
      <c r="B11" s="45"/>
      <c r="C11" s="46">
        <v>0</v>
      </c>
      <c r="D11" s="46">
        <v>0</v>
      </c>
      <c r="E11" s="46">
        <v>91</v>
      </c>
      <c r="F11" s="46">
        <v>258</v>
      </c>
      <c r="G11" s="46">
        <v>0</v>
      </c>
      <c r="H11" s="46"/>
      <c r="I11" s="52">
        <v>2008</v>
      </c>
      <c r="M11" s="16" t="s">
        <v>28</v>
      </c>
      <c r="N11" s="9"/>
      <c r="O11" s="9"/>
      <c r="P11" s="9"/>
      <c r="Q11" s="6">
        <f t="shared" ref="Q11:AD11" si="0">SUM(Q5:Q10)</f>
        <v>0</v>
      </c>
      <c r="R11" s="6">
        <f t="shared" si="0"/>
        <v>0</v>
      </c>
      <c r="S11" s="6">
        <f t="shared" si="0"/>
        <v>0</v>
      </c>
      <c r="T11" s="6">
        <f t="shared" si="0"/>
        <v>0</v>
      </c>
      <c r="U11" s="6" t="e">
        <f t="shared" si="0"/>
        <v>#REF!</v>
      </c>
      <c r="V11" s="6" t="e">
        <f t="shared" si="0"/>
        <v>#REF!</v>
      </c>
      <c r="W11" s="6" t="e">
        <f t="shared" si="0"/>
        <v>#REF!</v>
      </c>
      <c r="X11" s="6" t="e">
        <f t="shared" si="0"/>
        <v>#REF!</v>
      </c>
      <c r="Y11" s="6" t="e">
        <f t="shared" si="0"/>
        <v>#REF!</v>
      </c>
      <c r="Z11" s="6" t="e">
        <f t="shared" si="0"/>
        <v>#REF!</v>
      </c>
      <c r="AA11" s="6" t="e">
        <f t="shared" si="0"/>
        <v>#REF!</v>
      </c>
      <c r="AB11" s="6" t="e">
        <f t="shared" si="0"/>
        <v>#REF!</v>
      </c>
      <c r="AC11" s="6" t="e">
        <f t="shared" si="0"/>
        <v>#REF!</v>
      </c>
      <c r="AD11" s="6" t="e">
        <f t="shared" si="0"/>
        <v>#REF!</v>
      </c>
      <c r="AE11" s="170"/>
      <c r="AF11" s="171"/>
      <c r="AG11" s="171"/>
      <c r="AH11" s="171"/>
      <c r="AI11" s="171"/>
      <c r="AJ11" s="171"/>
      <c r="AK11" s="172"/>
    </row>
    <row r="12" spans="1:37" ht="20.25" customHeight="1">
      <c r="A12" s="22">
        <v>2009</v>
      </c>
      <c r="B12" s="43"/>
      <c r="C12" s="44">
        <v>0</v>
      </c>
      <c r="D12" s="44">
        <v>0</v>
      </c>
      <c r="E12" s="44">
        <v>100</v>
      </c>
      <c r="F12" s="44">
        <v>302</v>
      </c>
      <c r="G12" s="44">
        <v>0</v>
      </c>
      <c r="H12" s="44"/>
      <c r="I12" s="23">
        <v>2009</v>
      </c>
    </row>
    <row r="13" spans="1:37" ht="20.25" customHeight="1">
      <c r="A13" s="51">
        <v>2010</v>
      </c>
      <c r="B13" s="45">
        <f>SUM(C13:H13)</f>
        <v>573</v>
      </c>
      <c r="C13" s="46">
        <v>0</v>
      </c>
      <c r="D13" s="46">
        <v>0</v>
      </c>
      <c r="E13" s="46">
        <v>105</v>
      </c>
      <c r="F13" s="46">
        <v>351</v>
      </c>
      <c r="G13" s="46">
        <v>0</v>
      </c>
      <c r="H13" s="46">
        <v>117</v>
      </c>
      <c r="I13" s="52">
        <v>2010</v>
      </c>
    </row>
    <row r="14" spans="1:37" ht="20.25" customHeight="1">
      <c r="A14" s="22">
        <v>2011</v>
      </c>
      <c r="B14" s="43"/>
      <c r="C14" s="44">
        <v>0</v>
      </c>
      <c r="D14" s="44">
        <v>0</v>
      </c>
      <c r="E14" s="44">
        <v>129</v>
      </c>
      <c r="F14" s="44">
        <v>394</v>
      </c>
      <c r="G14" s="44">
        <v>0</v>
      </c>
      <c r="H14" s="44"/>
      <c r="I14" s="23">
        <v>2011</v>
      </c>
      <c r="M14" s="18" t="s">
        <v>22</v>
      </c>
      <c r="N14" s="1" t="s">
        <v>25</v>
      </c>
    </row>
    <row r="15" spans="1:37" ht="20.25" customHeight="1">
      <c r="A15" s="51">
        <v>2012</v>
      </c>
      <c r="B15" s="45"/>
      <c r="C15" s="46">
        <v>0</v>
      </c>
      <c r="D15" s="46">
        <v>0</v>
      </c>
      <c r="E15" s="46">
        <v>134</v>
      </c>
      <c r="F15" s="46">
        <v>422</v>
      </c>
      <c r="G15" s="46">
        <v>0</v>
      </c>
      <c r="H15" s="46"/>
      <c r="I15" s="52">
        <v>2012</v>
      </c>
      <c r="M15" s="22">
        <v>2007</v>
      </c>
      <c r="N15" s="43">
        <v>442</v>
      </c>
    </row>
    <row r="16" spans="1:37" ht="20.25" customHeight="1">
      <c r="A16" s="22">
        <v>2013</v>
      </c>
      <c r="B16" s="43">
        <f>SUM(C16:H16)</f>
        <v>713</v>
      </c>
      <c r="C16" s="44">
        <v>0</v>
      </c>
      <c r="D16" s="44">
        <v>0</v>
      </c>
      <c r="E16" s="44">
        <v>134</v>
      </c>
      <c r="F16" s="44">
        <v>449</v>
      </c>
      <c r="G16" s="44">
        <v>0</v>
      </c>
      <c r="H16" s="44">
        <v>130</v>
      </c>
      <c r="I16" s="23">
        <v>2013</v>
      </c>
      <c r="M16" s="51">
        <v>2010</v>
      </c>
      <c r="N16" s="45">
        <v>573</v>
      </c>
    </row>
    <row r="17" spans="1:35" ht="20.25" customHeight="1">
      <c r="A17" s="51">
        <v>2014</v>
      </c>
      <c r="B17" s="45"/>
      <c r="C17" s="46">
        <v>0</v>
      </c>
      <c r="D17" s="46">
        <v>0</v>
      </c>
      <c r="E17" s="46">
        <v>139</v>
      </c>
      <c r="F17" s="46">
        <v>482</v>
      </c>
      <c r="G17" s="46">
        <v>0</v>
      </c>
      <c r="H17" s="46"/>
      <c r="I17" s="52">
        <v>2014</v>
      </c>
      <c r="M17" s="22">
        <v>2013</v>
      </c>
      <c r="N17" s="43">
        <v>713</v>
      </c>
    </row>
    <row r="18" spans="1:35" ht="20.25" customHeight="1">
      <c r="A18" s="22">
        <v>2015</v>
      </c>
      <c r="B18" s="43">
        <f>SUM(C18:H18)</f>
        <v>781</v>
      </c>
      <c r="C18" s="44">
        <v>0</v>
      </c>
      <c r="D18" s="44">
        <v>0</v>
      </c>
      <c r="E18" s="44">
        <v>149</v>
      </c>
      <c r="F18" s="44">
        <v>502</v>
      </c>
      <c r="G18" s="44">
        <v>0</v>
      </c>
      <c r="H18" s="67">
        <v>130</v>
      </c>
      <c r="I18" s="23">
        <v>2015</v>
      </c>
      <c r="M18" s="51">
        <v>2015</v>
      </c>
      <c r="N18" s="45">
        <v>781</v>
      </c>
    </row>
    <row r="19" spans="1:35">
      <c r="A19" s="24"/>
      <c r="B19" s="17"/>
      <c r="C19" s="17"/>
      <c r="D19" s="17"/>
      <c r="E19" s="17"/>
      <c r="F19" s="17"/>
      <c r="G19" s="17"/>
      <c r="H19" s="17"/>
      <c r="I19" s="25"/>
    </row>
    <row r="20" spans="1:35" ht="18.75">
      <c r="A20" s="200" t="s">
        <v>69</v>
      </c>
      <c r="B20" s="200"/>
      <c r="C20" s="200"/>
      <c r="D20" s="200"/>
      <c r="E20" s="200"/>
      <c r="F20" s="200"/>
      <c r="G20" s="200"/>
      <c r="H20" s="200"/>
      <c r="I20" s="166"/>
    </row>
    <row r="21" spans="1:35" ht="17.25">
      <c r="A21" s="201" t="s">
        <v>70</v>
      </c>
      <c r="B21" s="201"/>
      <c r="C21" s="201"/>
      <c r="D21" s="201"/>
      <c r="E21" s="201"/>
      <c r="F21" s="201"/>
      <c r="G21" s="201"/>
      <c r="H21" s="201"/>
      <c r="I21" s="169"/>
    </row>
    <row r="22" spans="1:35">
      <c r="A22" s="24"/>
      <c r="B22" s="17"/>
      <c r="C22" s="17"/>
      <c r="D22" s="17"/>
      <c r="E22" s="17"/>
      <c r="F22" s="17"/>
      <c r="G22" s="17"/>
      <c r="H22" s="17"/>
      <c r="I22" s="25"/>
      <c r="AI22">
        <f>'[5]Water Variables'!AR35</f>
        <v>0</v>
      </c>
    </row>
    <row r="23" spans="1:35">
      <c r="A23" s="24"/>
      <c r="B23" s="17"/>
      <c r="C23" s="17"/>
      <c r="D23" s="17"/>
      <c r="E23" s="17"/>
      <c r="F23" s="17"/>
      <c r="G23" s="17"/>
      <c r="H23" s="17"/>
      <c r="I23" s="25"/>
    </row>
    <row r="24" spans="1:35">
      <c r="A24" s="24"/>
      <c r="B24" s="17"/>
      <c r="C24" s="17"/>
      <c r="D24" s="17"/>
      <c r="E24" s="17"/>
      <c r="F24" s="17"/>
      <c r="G24" s="17"/>
      <c r="H24" s="17"/>
      <c r="I24" s="25"/>
    </row>
    <row r="25" spans="1:35">
      <c r="A25" s="24"/>
      <c r="B25" s="17"/>
      <c r="C25" s="17"/>
      <c r="D25" s="17"/>
      <c r="E25" s="17"/>
      <c r="F25" s="17"/>
      <c r="G25" s="17"/>
      <c r="H25" s="17"/>
      <c r="I25" s="25"/>
    </row>
    <row r="26" spans="1:35">
      <c r="A26" s="24"/>
      <c r="B26" s="17"/>
      <c r="C26" s="17"/>
      <c r="D26" s="17"/>
      <c r="E26" s="17"/>
      <c r="F26" s="17"/>
      <c r="G26" s="17"/>
      <c r="H26" s="17"/>
      <c r="I26" s="25"/>
    </row>
    <row r="27" spans="1:35">
      <c r="A27" s="24"/>
      <c r="B27" s="17"/>
      <c r="C27" s="17"/>
      <c r="D27" s="17"/>
      <c r="E27" s="17"/>
      <c r="F27" s="17"/>
      <c r="G27" s="17"/>
      <c r="H27" s="17"/>
      <c r="I27" s="25"/>
    </row>
    <row r="28" spans="1:35">
      <c r="A28" s="24"/>
      <c r="B28" s="17"/>
      <c r="C28" s="17"/>
      <c r="D28" s="17"/>
      <c r="E28" s="17"/>
      <c r="F28" s="17"/>
      <c r="G28" s="17"/>
      <c r="H28" s="17"/>
      <c r="I28" s="25"/>
    </row>
    <row r="29" spans="1:35">
      <c r="A29" s="24"/>
      <c r="B29" s="17"/>
      <c r="C29" s="17"/>
      <c r="D29" s="17"/>
      <c r="E29" s="17"/>
      <c r="F29" s="17"/>
      <c r="G29" s="17"/>
      <c r="H29" s="17"/>
      <c r="I29" s="25"/>
    </row>
    <row r="30" spans="1:35">
      <c r="A30" s="24"/>
      <c r="B30" s="17"/>
      <c r="C30" s="17"/>
      <c r="D30" s="17"/>
      <c r="E30" s="17"/>
      <c r="F30" s="17"/>
      <c r="G30" s="17"/>
      <c r="H30" s="17"/>
      <c r="I30" s="25"/>
    </row>
    <row r="31" spans="1:35">
      <c r="A31" s="24"/>
      <c r="B31" s="17"/>
      <c r="C31" s="17"/>
      <c r="D31" s="17"/>
      <c r="E31" s="17"/>
      <c r="F31" s="17"/>
      <c r="G31" s="17"/>
      <c r="H31" s="17"/>
      <c r="I31" s="25"/>
    </row>
    <row r="32" spans="1:35">
      <c r="A32" s="24"/>
      <c r="B32" s="17"/>
      <c r="C32" s="17"/>
      <c r="D32" s="17"/>
      <c r="E32" s="17"/>
      <c r="F32" s="17"/>
      <c r="G32" s="17"/>
      <c r="H32" s="17"/>
      <c r="I32" s="25"/>
    </row>
    <row r="33" spans="1:9">
      <c r="A33" s="24"/>
      <c r="B33" s="17"/>
      <c r="C33" s="17"/>
      <c r="D33" s="17"/>
      <c r="E33" s="17"/>
      <c r="F33" s="17"/>
      <c r="G33" s="17"/>
      <c r="H33" s="17"/>
      <c r="I33" s="25"/>
    </row>
    <row r="34" spans="1:9">
      <c r="A34" s="24"/>
      <c r="B34" s="17"/>
      <c r="C34" s="17"/>
      <c r="D34" s="17"/>
      <c r="E34" s="17"/>
      <c r="F34" s="17"/>
      <c r="G34" s="17"/>
      <c r="H34" s="17"/>
      <c r="I34" s="25"/>
    </row>
    <row r="35" spans="1:9">
      <c r="A35" s="24"/>
      <c r="B35" s="17"/>
      <c r="C35" s="17"/>
      <c r="D35" s="17"/>
      <c r="E35" s="17"/>
      <c r="F35" s="17"/>
      <c r="G35" s="17"/>
      <c r="H35" s="17"/>
      <c r="I35" s="25"/>
    </row>
    <row r="36" spans="1:9">
      <c r="A36" s="24"/>
      <c r="B36" s="17"/>
      <c r="C36" s="17"/>
      <c r="D36" s="17"/>
      <c r="E36" s="17"/>
      <c r="F36" s="17"/>
      <c r="G36" s="17"/>
      <c r="H36" s="17"/>
      <c r="I36" s="25"/>
    </row>
    <row r="37" spans="1:9">
      <c r="A37" s="24"/>
      <c r="B37" s="17"/>
      <c r="C37" s="17"/>
      <c r="D37" s="17"/>
      <c r="E37" s="17"/>
      <c r="F37" s="17"/>
      <c r="G37" s="17"/>
      <c r="H37" s="17"/>
      <c r="I37" s="25"/>
    </row>
    <row r="38" spans="1:9">
      <c r="A38" s="24"/>
      <c r="B38" s="17"/>
      <c r="C38" s="17"/>
      <c r="D38" s="17"/>
      <c r="E38" s="17"/>
      <c r="F38" s="17"/>
      <c r="G38" s="17"/>
      <c r="H38" s="17"/>
      <c r="I38" s="25"/>
    </row>
    <row r="39" spans="1:9" ht="15.75" thickBot="1">
      <c r="A39" s="26"/>
      <c r="B39" s="27"/>
      <c r="C39" s="27"/>
      <c r="D39" s="27"/>
      <c r="E39" s="57">
        <v>26</v>
      </c>
      <c r="F39" s="27"/>
      <c r="G39" s="27"/>
      <c r="H39" s="27"/>
      <c r="I39" s="28"/>
    </row>
    <row r="40" spans="1:9">
      <c r="A40" t="s">
        <v>29</v>
      </c>
      <c r="I40" t="s">
        <v>27</v>
      </c>
    </row>
  </sheetData>
  <mergeCells count="10">
    <mergeCell ref="AE11:AK11"/>
    <mergeCell ref="A20:I20"/>
    <mergeCell ref="A21:I21"/>
    <mergeCell ref="A1:I1"/>
    <mergeCell ref="M1:AD1"/>
    <mergeCell ref="A2:I2"/>
    <mergeCell ref="M2:AD2"/>
    <mergeCell ref="A3:D3"/>
    <mergeCell ref="E3:I3"/>
    <mergeCell ref="M3:AB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view="pageBreakPreview" zoomScale="124" zoomScaleNormal="100" zoomScaleSheetLayoutView="124" workbookViewId="0">
      <selection activeCell="B18" sqref="B18"/>
    </sheetView>
  </sheetViews>
  <sheetFormatPr defaultRowHeight="15"/>
  <cols>
    <col min="1" max="1" width="8.7109375" customWidth="1"/>
    <col min="2" max="2" width="10.5703125" customWidth="1"/>
    <col min="3" max="3" width="9" customWidth="1"/>
    <col min="4" max="5" width="8.7109375" customWidth="1"/>
    <col min="6" max="6" width="9.7109375" customWidth="1"/>
    <col min="7" max="7" width="10.85546875" customWidth="1"/>
    <col min="8" max="8" width="10.140625" customWidth="1"/>
    <col min="9" max="9" width="8.7109375" customWidth="1"/>
  </cols>
  <sheetData>
    <row r="1" spans="1:9" ht="18" customHeight="1">
      <c r="A1" s="133" t="s">
        <v>91</v>
      </c>
      <c r="B1" s="134"/>
      <c r="C1" s="134"/>
      <c r="D1" s="134"/>
      <c r="E1" s="134"/>
      <c r="F1" s="134"/>
      <c r="G1" s="134"/>
      <c r="H1" s="134"/>
      <c r="I1" s="135"/>
    </row>
    <row r="2" spans="1:9" ht="18" customHeight="1">
      <c r="A2" s="140" t="s">
        <v>206</v>
      </c>
      <c r="B2" s="141"/>
      <c r="C2" s="141"/>
      <c r="D2" s="141"/>
      <c r="E2" s="141"/>
      <c r="F2" s="141"/>
      <c r="G2" s="141"/>
      <c r="H2" s="141"/>
      <c r="I2" s="142"/>
    </row>
    <row r="3" spans="1:9" ht="18" customHeight="1">
      <c r="A3" s="140" t="s">
        <v>207</v>
      </c>
      <c r="B3" s="141"/>
      <c r="C3" s="141"/>
      <c r="D3" s="141"/>
      <c r="E3" s="141"/>
      <c r="F3" s="141"/>
      <c r="G3" s="141"/>
      <c r="H3" s="141"/>
      <c r="I3" s="142"/>
    </row>
    <row r="4" spans="1:9" ht="18" customHeight="1" thickBot="1">
      <c r="A4" s="145" t="s">
        <v>106</v>
      </c>
      <c r="B4" s="146"/>
      <c r="C4" s="146"/>
      <c r="D4" s="146"/>
      <c r="E4" s="143" t="s">
        <v>105</v>
      </c>
      <c r="F4" s="143"/>
      <c r="G4" s="143"/>
      <c r="H4" s="143"/>
      <c r="I4" s="144"/>
    </row>
    <row r="5" spans="1:9" ht="39.950000000000003" customHeight="1">
      <c r="A5" s="138" t="s">
        <v>22</v>
      </c>
      <c r="B5" s="105" t="s">
        <v>218</v>
      </c>
      <c r="C5" s="105" t="s">
        <v>216</v>
      </c>
      <c r="D5" s="105" t="s">
        <v>43</v>
      </c>
      <c r="E5" s="105" t="s">
        <v>214</v>
      </c>
      <c r="F5" s="105" t="s">
        <v>10</v>
      </c>
      <c r="G5" s="105" t="s">
        <v>42</v>
      </c>
      <c r="H5" s="105" t="s">
        <v>41</v>
      </c>
      <c r="I5" s="136" t="s">
        <v>0</v>
      </c>
    </row>
    <row r="6" spans="1:9" ht="27" customHeight="1" thickBot="1">
      <c r="A6" s="139"/>
      <c r="B6" s="94" t="s">
        <v>219</v>
      </c>
      <c r="C6" s="95" t="s">
        <v>217</v>
      </c>
      <c r="D6" s="95" t="s">
        <v>21</v>
      </c>
      <c r="E6" s="95" t="s">
        <v>215</v>
      </c>
      <c r="F6" s="95" t="s">
        <v>94</v>
      </c>
      <c r="G6" s="95" t="s">
        <v>19</v>
      </c>
      <c r="H6" s="95" t="s">
        <v>95</v>
      </c>
      <c r="I6" s="137"/>
    </row>
    <row r="7" spans="1:9" ht="20.100000000000001" customHeight="1">
      <c r="A7" s="96">
        <v>2015</v>
      </c>
      <c r="B7" s="116" t="s">
        <v>47</v>
      </c>
      <c r="C7" s="110">
        <v>53113.73</v>
      </c>
      <c r="D7" s="110" t="s">
        <v>47</v>
      </c>
      <c r="E7" s="110">
        <v>2513.674</v>
      </c>
      <c r="F7" s="110">
        <v>228022</v>
      </c>
      <c r="G7" s="110">
        <v>74935.358999999997</v>
      </c>
      <c r="H7" s="106">
        <v>309028.97296341218</v>
      </c>
      <c r="I7" s="97">
        <v>2015</v>
      </c>
    </row>
    <row r="8" spans="1:9" ht="20.100000000000001" customHeight="1">
      <c r="A8" s="98">
        <v>2016</v>
      </c>
      <c r="B8" s="117" t="s">
        <v>47</v>
      </c>
      <c r="C8" s="111">
        <v>81222.84</v>
      </c>
      <c r="D8" s="111" t="s">
        <v>47</v>
      </c>
      <c r="E8" s="111">
        <v>43859.416999999994</v>
      </c>
      <c r="F8" s="111">
        <v>559334.30000000005</v>
      </c>
      <c r="G8" s="111">
        <v>72440.804999999993</v>
      </c>
      <c r="H8" s="107">
        <v>235463.68680000002</v>
      </c>
      <c r="I8" s="99">
        <v>2016</v>
      </c>
    </row>
    <row r="9" spans="1:9" ht="20.100000000000001" customHeight="1">
      <c r="A9" s="100">
        <v>2017</v>
      </c>
      <c r="B9" s="118">
        <v>1320939.3744000001</v>
      </c>
      <c r="C9" s="112">
        <v>138767.87599999999</v>
      </c>
      <c r="D9" s="112">
        <v>59701.719400000009</v>
      </c>
      <c r="E9" s="112">
        <v>65582.578999999998</v>
      </c>
      <c r="F9" s="112">
        <v>616334</v>
      </c>
      <c r="G9" s="112">
        <v>71781.849000000002</v>
      </c>
      <c r="H9" s="108">
        <v>368771.35100000002</v>
      </c>
      <c r="I9" s="101">
        <v>2017</v>
      </c>
    </row>
    <row r="10" spans="1:9" ht="20.100000000000001" customHeight="1">
      <c r="A10" s="102">
        <v>2018</v>
      </c>
      <c r="B10" s="117">
        <v>1620713.8014</v>
      </c>
      <c r="C10" s="111">
        <v>88220.41</v>
      </c>
      <c r="D10" s="111">
        <v>59701.719400000009</v>
      </c>
      <c r="E10" s="111">
        <v>100349.53199999999</v>
      </c>
      <c r="F10" s="111">
        <v>861349</v>
      </c>
      <c r="G10" s="111">
        <v>81152.31</v>
      </c>
      <c r="H10" s="107">
        <v>429940.82999999996</v>
      </c>
      <c r="I10" s="99">
        <v>2018</v>
      </c>
    </row>
    <row r="11" spans="1:9" ht="20.100000000000001" customHeight="1">
      <c r="A11" s="100">
        <v>2019</v>
      </c>
      <c r="B11" s="118">
        <v>1705011.7274</v>
      </c>
      <c r="C11" s="112">
        <v>70981</v>
      </c>
      <c r="D11" s="112">
        <v>60793.719400000009</v>
      </c>
      <c r="E11" s="112">
        <v>68515.065000000002</v>
      </c>
      <c r="F11" s="113">
        <v>835697.7</v>
      </c>
      <c r="G11" s="112">
        <v>92481.142999999996</v>
      </c>
      <c r="H11" s="108">
        <v>576543.1</v>
      </c>
      <c r="I11" s="101">
        <v>2019</v>
      </c>
    </row>
    <row r="12" spans="1:9" ht="20.100000000000001" customHeight="1" thickBot="1">
      <c r="A12" s="103">
        <v>2020</v>
      </c>
      <c r="B12" s="119">
        <v>1737131.1243999999</v>
      </c>
      <c r="C12" s="114">
        <v>70809</v>
      </c>
      <c r="D12" s="115">
        <v>60793.719400000009</v>
      </c>
      <c r="E12" s="114">
        <v>73372.104999999996</v>
      </c>
      <c r="F12" s="115">
        <v>835697.7</v>
      </c>
      <c r="G12" s="114">
        <v>119915.5</v>
      </c>
      <c r="H12" s="109">
        <v>576543.1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>
      <c r="A14" s="130" t="s">
        <v>108</v>
      </c>
      <c r="B14" s="130"/>
      <c r="C14" s="130"/>
      <c r="D14" s="130"/>
      <c r="E14" s="132" t="s">
        <v>107</v>
      </c>
      <c r="F14" s="132"/>
      <c r="G14" s="132"/>
      <c r="H14" s="132"/>
      <c r="I14" s="132"/>
    </row>
    <row r="15" spans="1:9" s="85" customFormat="1" ht="36.75" customHeight="1">
      <c r="A15" s="130" t="s">
        <v>213</v>
      </c>
      <c r="B15" s="130"/>
      <c r="C15" s="130"/>
      <c r="D15" s="130"/>
      <c r="E15" s="131" t="s">
        <v>212</v>
      </c>
      <c r="F15" s="131"/>
      <c r="G15" s="131"/>
      <c r="H15" s="131"/>
      <c r="I15" s="131"/>
    </row>
    <row r="16" spans="1:9">
      <c r="G16" s="85"/>
      <c r="H16" s="85"/>
    </row>
    <row r="17" spans="1:11">
      <c r="A17" s="85"/>
      <c r="B17" s="85"/>
      <c r="C17" s="85"/>
      <c r="D17" s="85"/>
      <c r="E17" s="85"/>
      <c r="F17" s="85"/>
      <c r="G17" s="85"/>
      <c r="H17" s="85"/>
      <c r="I17" s="85"/>
    </row>
    <row r="18" spans="1:11">
      <c r="A18" s="85"/>
      <c r="B18" s="85"/>
      <c r="C18" s="85"/>
      <c r="D18" s="85"/>
      <c r="E18" s="85"/>
      <c r="F18" s="85"/>
      <c r="G18" s="85"/>
      <c r="H18" s="85"/>
      <c r="I18" s="85"/>
    </row>
    <row r="19" spans="1:11">
      <c r="A19" s="85"/>
      <c r="B19" s="85"/>
      <c r="C19" s="85"/>
      <c r="D19" s="85"/>
      <c r="E19" s="85"/>
      <c r="F19" s="85"/>
      <c r="G19" s="85"/>
      <c r="H19" s="85"/>
      <c r="I19" s="85"/>
    </row>
    <row r="20" spans="1:11">
      <c r="A20" s="85"/>
      <c r="B20" s="85"/>
      <c r="C20" s="85"/>
      <c r="D20" s="85"/>
      <c r="E20" s="85"/>
      <c r="F20" s="85"/>
      <c r="G20" s="85"/>
      <c r="H20" s="85"/>
      <c r="I20" s="85"/>
    </row>
    <row r="21" spans="1:1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</row>
    <row r="22" spans="1:1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</row>
    <row r="23" spans="1:11">
      <c r="A23" s="85"/>
      <c r="B23" s="85"/>
      <c r="C23" s="85"/>
      <c r="D23" s="85"/>
      <c r="E23" s="85"/>
      <c r="F23" s="85"/>
      <c r="G23" s="85"/>
      <c r="H23" s="85"/>
      <c r="I23" s="85"/>
    </row>
    <row r="24" spans="1:11">
      <c r="A24" s="85"/>
      <c r="B24" s="85"/>
      <c r="C24" s="85"/>
      <c r="D24" s="85"/>
      <c r="E24" s="85"/>
      <c r="F24" s="85"/>
      <c r="G24" s="85"/>
      <c r="H24" s="85"/>
      <c r="I24" s="85"/>
    </row>
    <row r="25" spans="1:11">
      <c r="A25" s="85"/>
      <c r="B25" s="85"/>
      <c r="C25" s="85"/>
      <c r="D25" s="85"/>
      <c r="E25" s="85"/>
      <c r="F25" s="85"/>
      <c r="G25" s="85"/>
      <c r="H25" s="85"/>
      <c r="I25" s="85"/>
    </row>
    <row r="26" spans="1:11">
      <c r="A26" s="85"/>
      <c r="B26" s="85"/>
      <c r="C26" s="85"/>
      <c r="D26" s="85"/>
      <c r="E26" s="85"/>
      <c r="F26" s="85"/>
      <c r="G26" s="85"/>
      <c r="H26" s="85"/>
      <c r="I26" s="85"/>
    </row>
    <row r="27" spans="1:11">
      <c r="A27" s="85"/>
      <c r="B27" s="85"/>
      <c r="C27" s="85"/>
      <c r="D27" s="85"/>
      <c r="E27" s="85"/>
      <c r="F27" s="85"/>
      <c r="G27" s="85"/>
      <c r="H27" s="85"/>
      <c r="I27" s="85"/>
      <c r="J27" s="85"/>
    </row>
    <row r="28" spans="1:11">
      <c r="A28" s="85"/>
      <c r="B28" s="85"/>
      <c r="C28" s="85"/>
      <c r="D28" s="85"/>
      <c r="E28" s="85"/>
      <c r="F28" s="85"/>
      <c r="G28" s="85"/>
      <c r="H28" s="85"/>
      <c r="I28" s="85"/>
      <c r="J28" s="85"/>
    </row>
    <row r="29" spans="1:11">
      <c r="A29" s="85"/>
      <c r="B29" s="85"/>
      <c r="C29" s="85"/>
      <c r="D29" s="85"/>
      <c r="E29" s="85"/>
      <c r="F29" s="85"/>
      <c r="G29" s="85"/>
      <c r="H29" s="85"/>
      <c r="I29" s="85"/>
    </row>
    <row r="30" spans="1:11">
      <c r="A30" s="85"/>
      <c r="B30" s="85"/>
      <c r="C30" s="85"/>
      <c r="D30" s="85"/>
      <c r="E30" s="85"/>
      <c r="F30" s="85"/>
      <c r="G30" s="85"/>
      <c r="H30" s="85"/>
      <c r="I30" s="85"/>
    </row>
    <row r="31" spans="1:11">
      <c r="A31" s="85"/>
      <c r="B31" s="85"/>
      <c r="C31" s="85"/>
      <c r="D31" s="85"/>
      <c r="E31" s="85"/>
      <c r="F31" s="85"/>
      <c r="G31" s="85"/>
      <c r="H31" s="85"/>
      <c r="I31" s="85"/>
    </row>
    <row r="32" spans="1:11">
      <c r="A32" s="85"/>
      <c r="B32" s="85"/>
      <c r="C32" s="85"/>
      <c r="D32" s="85"/>
      <c r="E32" s="85"/>
      <c r="F32" s="85"/>
      <c r="G32" s="85"/>
      <c r="H32" s="85"/>
      <c r="I32" s="85"/>
    </row>
    <row r="33" spans="1:9">
      <c r="A33" s="85"/>
      <c r="B33" s="85"/>
      <c r="C33" s="85"/>
      <c r="D33" s="85"/>
      <c r="E33" s="85"/>
      <c r="F33" s="85"/>
      <c r="G33" s="85"/>
      <c r="H33" s="85"/>
      <c r="I33" s="85"/>
    </row>
    <row r="34" spans="1:9">
      <c r="A34" s="85"/>
      <c r="B34" s="85"/>
      <c r="C34" s="85"/>
      <c r="D34" s="85"/>
      <c r="E34" s="85"/>
      <c r="F34" s="85"/>
      <c r="G34" s="85"/>
      <c r="H34" s="85"/>
      <c r="I34" s="85"/>
    </row>
    <row r="35" spans="1:9">
      <c r="A35" s="85"/>
      <c r="B35" s="85"/>
      <c r="C35" s="85"/>
      <c r="D35" s="85"/>
      <c r="E35" s="85"/>
      <c r="F35" s="85"/>
      <c r="G35" s="85"/>
      <c r="H35" s="85"/>
      <c r="I35" s="85"/>
    </row>
    <row r="36" spans="1:9">
      <c r="A36" s="85"/>
      <c r="B36" s="85"/>
      <c r="C36" s="85"/>
      <c r="D36" s="85"/>
      <c r="E36" s="85"/>
      <c r="F36" s="85"/>
      <c r="G36" s="85"/>
      <c r="H36" s="85"/>
      <c r="I36" s="85"/>
    </row>
    <row r="37" spans="1:9">
      <c r="A37" s="85"/>
      <c r="B37" s="85"/>
      <c r="C37" s="85"/>
      <c r="D37" s="85"/>
      <c r="E37" s="85"/>
      <c r="F37" s="85"/>
      <c r="G37" s="85"/>
      <c r="H37" s="85"/>
      <c r="I37" s="85"/>
    </row>
    <row r="38" spans="1:9">
      <c r="A38" s="85"/>
      <c r="B38" s="85"/>
      <c r="C38" s="85"/>
      <c r="D38" s="85"/>
      <c r="E38" s="85"/>
      <c r="F38" s="85"/>
      <c r="G38" s="85"/>
      <c r="H38" s="85"/>
      <c r="I38" s="85"/>
    </row>
    <row r="39" spans="1:9">
      <c r="A39" s="85"/>
      <c r="B39" s="85"/>
      <c r="C39" s="85"/>
      <c r="D39" s="85"/>
      <c r="E39" s="85"/>
      <c r="F39" s="85"/>
      <c r="G39" s="85"/>
      <c r="H39" s="85"/>
      <c r="I39" s="85"/>
    </row>
    <row r="40" spans="1:9">
      <c r="A40" s="85"/>
      <c r="B40" s="85"/>
      <c r="C40" s="85"/>
      <c r="D40" s="85"/>
      <c r="E40" s="85"/>
      <c r="F40" s="85"/>
      <c r="G40" s="85"/>
      <c r="H40" s="85"/>
      <c r="I40" s="85"/>
    </row>
    <row r="41" spans="1:9">
      <c r="A41" s="85"/>
      <c r="B41" s="85"/>
      <c r="C41" s="85"/>
      <c r="D41" s="85"/>
      <c r="E41" s="85"/>
      <c r="F41" s="85"/>
      <c r="G41" s="85"/>
      <c r="H41" s="85"/>
      <c r="I41" s="85"/>
    </row>
    <row r="42" spans="1:9">
      <c r="A42" s="85"/>
      <c r="B42" s="85"/>
      <c r="C42" s="85"/>
      <c r="D42" s="85"/>
      <c r="E42" s="85"/>
      <c r="F42" s="85"/>
      <c r="G42" s="85"/>
      <c r="H42" s="85"/>
      <c r="I42" s="85"/>
    </row>
    <row r="43" spans="1:9">
      <c r="A43" s="85"/>
      <c r="B43" s="85"/>
      <c r="C43" s="85"/>
      <c r="D43" s="85"/>
      <c r="E43" s="85"/>
      <c r="F43" s="85"/>
      <c r="G43" s="85"/>
      <c r="H43" s="85"/>
      <c r="I43" s="85"/>
    </row>
    <row r="44" spans="1:9">
      <c r="A44" s="85"/>
      <c r="B44" s="85"/>
      <c r="C44" s="85"/>
      <c r="D44" s="85"/>
      <c r="E44" s="85"/>
      <c r="F44" s="85"/>
      <c r="G44" s="85"/>
      <c r="H44" s="85"/>
      <c r="I44" s="85"/>
    </row>
    <row r="45" spans="1:9">
      <c r="A45" s="85"/>
      <c r="B45" s="85"/>
      <c r="C45" s="85"/>
      <c r="D45" s="85"/>
      <c r="E45" s="85"/>
      <c r="F45" s="85"/>
      <c r="G45" s="85"/>
      <c r="H45" s="85"/>
      <c r="I45" s="85"/>
    </row>
    <row r="46" spans="1:9">
      <c r="A46" s="85"/>
      <c r="B46" s="85"/>
      <c r="C46" s="85"/>
      <c r="D46" s="85"/>
      <c r="E46" s="85"/>
      <c r="F46" s="85"/>
      <c r="G46" s="85"/>
      <c r="H46" s="85"/>
      <c r="I46" s="85"/>
    </row>
    <row r="47" spans="1:9">
      <c r="A47" s="85"/>
      <c r="B47" s="85"/>
      <c r="C47" s="85"/>
      <c r="D47" s="85"/>
      <c r="E47" s="85"/>
      <c r="F47" s="85"/>
      <c r="G47" s="85"/>
      <c r="H47" s="85"/>
      <c r="I47" s="85"/>
    </row>
    <row r="48" spans="1:9">
      <c r="A48" s="85"/>
      <c r="B48" s="85"/>
      <c r="C48" s="85"/>
      <c r="D48" s="85"/>
      <c r="E48" s="85"/>
      <c r="F48" s="85"/>
      <c r="G48" s="85"/>
      <c r="H48" s="85"/>
      <c r="I48" s="85"/>
    </row>
    <row r="49" spans="1:9">
      <c r="A49" s="85"/>
      <c r="B49" s="85"/>
      <c r="C49" s="85"/>
      <c r="D49" s="85"/>
      <c r="E49" s="85"/>
      <c r="F49" s="85"/>
      <c r="G49" s="85"/>
      <c r="H49" s="85"/>
      <c r="I49" s="85"/>
    </row>
    <row r="50" spans="1:9">
      <c r="A50" s="85"/>
      <c r="B50" s="85"/>
      <c r="C50" s="85"/>
      <c r="D50" s="85"/>
      <c r="E50" s="85"/>
      <c r="F50" s="85"/>
      <c r="G50" s="85"/>
      <c r="H50" s="85"/>
      <c r="I50" s="85"/>
    </row>
    <row r="51" spans="1:9">
      <c r="A51" s="85"/>
      <c r="B51" s="85"/>
      <c r="C51" s="85"/>
      <c r="D51" s="85"/>
      <c r="E51" s="85"/>
      <c r="F51" s="85"/>
      <c r="G51" s="85"/>
      <c r="H51" s="85"/>
      <c r="I51" s="85"/>
    </row>
    <row r="52" spans="1:9">
      <c r="A52" s="85"/>
      <c r="B52" s="85"/>
      <c r="C52" s="85"/>
      <c r="D52" s="85"/>
      <c r="E52" s="85"/>
      <c r="F52" s="85"/>
      <c r="G52" s="85"/>
      <c r="H52" s="85"/>
      <c r="I52" s="85"/>
    </row>
    <row r="53" spans="1:9">
      <c r="A53" s="85"/>
      <c r="B53" s="85"/>
      <c r="C53" s="85"/>
      <c r="D53" s="85"/>
      <c r="E53" s="85"/>
      <c r="F53" s="85"/>
      <c r="G53" s="85"/>
      <c r="H53" s="85"/>
      <c r="I53" s="85"/>
    </row>
    <row r="54" spans="1:9">
      <c r="A54" s="85"/>
      <c r="B54" s="85"/>
      <c r="C54" s="85"/>
      <c r="D54" s="85"/>
      <c r="E54" s="85"/>
      <c r="F54" s="85"/>
      <c r="G54" s="85"/>
      <c r="H54" s="85"/>
      <c r="I54" s="85"/>
    </row>
    <row r="55" spans="1:9">
      <c r="A55" s="85"/>
      <c r="B55" s="85"/>
      <c r="C55" s="85"/>
      <c r="D55" s="85"/>
      <c r="E55" s="85"/>
      <c r="F55" s="85"/>
      <c r="G55" s="85"/>
      <c r="H55" s="85"/>
      <c r="I55" s="85"/>
    </row>
    <row r="56" spans="1:9">
      <c r="A56" s="85"/>
      <c r="B56" s="85"/>
      <c r="C56" s="85"/>
      <c r="D56" s="85"/>
      <c r="E56" s="85"/>
      <c r="F56" s="85"/>
      <c r="G56" s="85"/>
      <c r="H56" s="85"/>
      <c r="I56" s="85"/>
    </row>
  </sheetData>
  <mergeCells count="12">
    <mergeCell ref="A15:D15"/>
    <mergeCell ref="E15:I15"/>
    <mergeCell ref="A14:D14"/>
    <mergeCell ref="E14:I14"/>
    <mergeCell ref="A1:I1"/>
    <mergeCell ref="I5:I6"/>
    <mergeCell ref="A5:A6"/>
    <mergeCell ref="A2:I2"/>
    <mergeCell ref="A3:I3"/>
    <mergeCell ref="E4:I4"/>
    <mergeCell ref="A4:D4"/>
    <mergeCell ref="A13:I13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view="pageBreakPreview" zoomScaleNormal="100" zoomScaleSheetLayoutView="100" workbookViewId="0">
      <selection activeCell="O16" sqref="O16"/>
    </sheetView>
  </sheetViews>
  <sheetFormatPr defaultRowHeight="15"/>
  <cols>
    <col min="1" max="1" width="8.7109375" customWidth="1"/>
    <col min="2" max="2" width="14.7109375" customWidth="1"/>
    <col min="3" max="9" width="8.7109375" customWidth="1"/>
    <col min="12" max="12" width="9.5703125" bestFit="1" customWidth="1"/>
  </cols>
  <sheetData>
    <row r="1" spans="1:18" ht="18" customHeight="1">
      <c r="A1" s="150" t="s">
        <v>92</v>
      </c>
      <c r="B1" s="150"/>
      <c r="C1" s="150"/>
      <c r="D1" s="150"/>
      <c r="E1" s="150"/>
      <c r="F1" s="150"/>
      <c r="G1" s="150"/>
      <c r="H1" s="150"/>
      <c r="I1" s="150"/>
    </row>
    <row r="2" spans="1:18" ht="18" customHeight="1">
      <c r="A2" s="151" t="s">
        <v>111</v>
      </c>
      <c r="B2" s="151"/>
      <c r="C2" s="151"/>
      <c r="D2" s="151"/>
      <c r="E2" s="151"/>
      <c r="F2" s="151"/>
      <c r="G2" s="151"/>
      <c r="H2" s="151"/>
      <c r="I2" s="152"/>
    </row>
    <row r="3" spans="1:18" ht="18" customHeight="1">
      <c r="A3" s="151" t="s">
        <v>112</v>
      </c>
      <c r="B3" s="151"/>
      <c r="C3" s="151"/>
      <c r="D3" s="151"/>
      <c r="E3" s="151"/>
      <c r="F3" s="151"/>
      <c r="G3" s="151"/>
      <c r="H3" s="151"/>
      <c r="I3" s="152"/>
    </row>
    <row r="4" spans="1:18" ht="18" customHeight="1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18" ht="39.950000000000003" customHeight="1">
      <c r="A5" s="138" t="s">
        <v>22</v>
      </c>
      <c r="B5" s="105" t="s">
        <v>133</v>
      </c>
      <c r="C5" s="105" t="s">
        <v>44</v>
      </c>
      <c r="D5" s="105" t="s">
        <v>120</v>
      </c>
      <c r="E5" s="105" t="s">
        <v>11</v>
      </c>
      <c r="F5" s="105" t="s">
        <v>10</v>
      </c>
      <c r="G5" s="105" t="s">
        <v>128</v>
      </c>
      <c r="H5" s="105" t="s">
        <v>41</v>
      </c>
      <c r="I5" s="136" t="s">
        <v>0</v>
      </c>
    </row>
    <row r="6" spans="1:18" ht="39.950000000000003" customHeight="1" thickBot="1">
      <c r="A6" s="139"/>
      <c r="B6" s="94" t="s">
        <v>134</v>
      </c>
      <c r="C6" s="95" t="s">
        <v>24</v>
      </c>
      <c r="D6" s="95" t="s">
        <v>121</v>
      </c>
      <c r="E6" s="95" t="s">
        <v>20</v>
      </c>
      <c r="F6" s="95" t="s">
        <v>94</v>
      </c>
      <c r="G6" s="95" t="s">
        <v>129</v>
      </c>
      <c r="H6" s="95" t="s">
        <v>95</v>
      </c>
      <c r="I6" s="137"/>
    </row>
    <row r="7" spans="1:18" ht="20.25" customHeight="1">
      <c r="A7" s="96">
        <v>2015</v>
      </c>
      <c r="B7" s="116" t="s">
        <v>47</v>
      </c>
      <c r="C7" s="110">
        <v>2947.73</v>
      </c>
      <c r="D7" s="110">
        <v>1946</v>
      </c>
      <c r="E7" s="110">
        <v>2462.08</v>
      </c>
      <c r="F7" s="110" t="s">
        <v>47</v>
      </c>
      <c r="G7" s="110">
        <v>2225.3589999999999</v>
      </c>
      <c r="H7" s="106">
        <v>9963.1904634121383</v>
      </c>
      <c r="I7" s="97">
        <v>2015</v>
      </c>
    </row>
    <row r="8" spans="1:18" ht="20.25" customHeight="1">
      <c r="A8" s="98">
        <v>2016</v>
      </c>
      <c r="B8" s="117">
        <v>76685.062300000005</v>
      </c>
      <c r="C8" s="111">
        <v>3890.37</v>
      </c>
      <c r="D8" s="111">
        <v>2098</v>
      </c>
      <c r="E8" s="111">
        <v>3750.0129999999999</v>
      </c>
      <c r="F8" s="111">
        <v>52878.5</v>
      </c>
      <c r="G8" s="111">
        <v>1790.8050000000001</v>
      </c>
      <c r="H8" s="107">
        <v>12277.374299999999</v>
      </c>
      <c r="I8" s="99">
        <v>2016</v>
      </c>
      <c r="L8" s="85"/>
      <c r="M8" s="85"/>
      <c r="N8" s="85"/>
      <c r="O8" s="85"/>
      <c r="P8" s="85"/>
      <c r="Q8" s="85"/>
      <c r="R8" s="85"/>
    </row>
    <row r="9" spans="1:18" ht="20.25" customHeight="1">
      <c r="A9" s="100">
        <v>2017</v>
      </c>
      <c r="B9" s="118">
        <v>83435.23</v>
      </c>
      <c r="C9" s="112">
        <v>4955.3999999999996</v>
      </c>
      <c r="D9" s="112">
        <v>2309</v>
      </c>
      <c r="E9" s="112">
        <v>4226.9849999999997</v>
      </c>
      <c r="F9" s="112">
        <v>57000</v>
      </c>
      <c r="G9" s="112">
        <v>2051.8490000000002</v>
      </c>
      <c r="H9" s="108">
        <v>12891.995999999999</v>
      </c>
      <c r="I9" s="101">
        <v>2017</v>
      </c>
      <c r="L9" s="85"/>
      <c r="M9" s="85"/>
      <c r="N9" s="85"/>
      <c r="O9" s="85"/>
      <c r="P9" s="85"/>
      <c r="Q9" s="85"/>
      <c r="R9" s="85"/>
    </row>
    <row r="10" spans="1:18" ht="20.25" customHeight="1">
      <c r="A10" s="102">
        <v>2018</v>
      </c>
      <c r="B10" s="117">
        <v>92572.485000000001</v>
      </c>
      <c r="C10" s="111">
        <v>7011</v>
      </c>
      <c r="D10" s="111">
        <v>2782</v>
      </c>
      <c r="E10" s="111">
        <v>4127.1549999999997</v>
      </c>
      <c r="F10" s="111">
        <v>53082</v>
      </c>
      <c r="G10" s="111">
        <v>2062.5</v>
      </c>
      <c r="H10" s="107">
        <v>23507.83</v>
      </c>
      <c r="I10" s="99">
        <v>2018</v>
      </c>
      <c r="L10" s="85"/>
      <c r="M10" s="85"/>
      <c r="N10" s="85"/>
      <c r="O10" s="85"/>
      <c r="P10" s="85"/>
      <c r="Q10" s="85"/>
      <c r="R10" s="85"/>
    </row>
    <row r="11" spans="1:18" ht="20.25" customHeight="1">
      <c r="A11" s="100">
        <v>2019</v>
      </c>
      <c r="B11" s="118">
        <v>85197.892999999996</v>
      </c>
      <c r="C11" s="112">
        <v>6625</v>
      </c>
      <c r="D11" s="112">
        <v>3401</v>
      </c>
      <c r="E11" s="112">
        <v>4343.2650000000003</v>
      </c>
      <c r="F11" s="113">
        <v>53082</v>
      </c>
      <c r="G11" s="112">
        <v>2145.2080000000001</v>
      </c>
      <c r="H11" s="108">
        <v>15601.42</v>
      </c>
      <c r="I11" s="101">
        <v>2019</v>
      </c>
      <c r="J11" s="85"/>
    </row>
    <row r="12" spans="1:18" ht="20.25" customHeight="1" thickBot="1">
      <c r="A12" s="103">
        <v>2020</v>
      </c>
      <c r="B12" s="119">
        <v>92351.095000000001</v>
      </c>
      <c r="C12" s="114">
        <v>10692</v>
      </c>
      <c r="D12" s="115">
        <v>3401</v>
      </c>
      <c r="E12" s="114">
        <v>4666.1750000000002</v>
      </c>
      <c r="F12" s="115">
        <v>53082</v>
      </c>
      <c r="G12" s="114">
        <v>4908.5</v>
      </c>
      <c r="H12" s="109">
        <v>15601.42</v>
      </c>
      <c r="I12" s="104">
        <v>2020</v>
      </c>
      <c r="J12" s="85"/>
      <c r="L12" s="121"/>
    </row>
    <row r="13" spans="1:18" ht="20.25" customHeight="1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18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18" s="85" customFormat="1" ht="23.25" customHeight="1">
      <c r="A15" s="130" t="s">
        <v>131</v>
      </c>
      <c r="B15" s="130"/>
      <c r="C15" s="130"/>
      <c r="D15" s="130"/>
      <c r="E15" s="131" t="s">
        <v>130</v>
      </c>
      <c r="F15" s="131"/>
      <c r="G15" s="131"/>
      <c r="H15" s="131"/>
      <c r="I15" s="131"/>
    </row>
    <row r="16" spans="1:18" s="85" customFormat="1" ht="15" customHeight="1">
      <c r="A16" s="130" t="s">
        <v>132</v>
      </c>
      <c r="B16" s="130"/>
      <c r="C16" s="130"/>
      <c r="D16" s="130"/>
      <c r="E16" s="131" t="s">
        <v>258</v>
      </c>
      <c r="F16" s="131"/>
      <c r="G16" s="131"/>
      <c r="H16" s="131"/>
      <c r="I16" s="131"/>
    </row>
    <row r="17" spans="1:1" ht="15.75" customHeight="1"/>
    <row r="18" spans="1:1">
      <c r="A18" s="85"/>
    </row>
  </sheetData>
  <mergeCells count="14">
    <mergeCell ref="A1:I1"/>
    <mergeCell ref="A3:I3"/>
    <mergeCell ref="A2:I2"/>
    <mergeCell ref="A16:D16"/>
    <mergeCell ref="E16:I16"/>
    <mergeCell ref="A4:D4"/>
    <mergeCell ref="E4:I4"/>
    <mergeCell ref="A5:A6"/>
    <mergeCell ref="I5:I6"/>
    <mergeCell ref="A13:I13"/>
    <mergeCell ref="A14:D14"/>
    <mergeCell ref="E14:I14"/>
    <mergeCell ref="A15:D15"/>
    <mergeCell ref="E15:I15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"/>
  <sheetViews>
    <sheetView view="pageBreakPreview" zoomScale="118" zoomScaleNormal="100" zoomScaleSheetLayoutView="118" workbookViewId="0">
      <selection activeCell="N14" sqref="N14"/>
    </sheetView>
  </sheetViews>
  <sheetFormatPr defaultRowHeight="15"/>
  <cols>
    <col min="2" max="2" width="14.7109375" customWidth="1"/>
    <col min="9" max="9" width="8.7109375" customWidth="1"/>
  </cols>
  <sheetData>
    <row r="1" spans="1:14" ht="18" customHeight="1">
      <c r="A1" s="150" t="s">
        <v>93</v>
      </c>
      <c r="B1" s="150"/>
      <c r="C1" s="150"/>
      <c r="D1" s="150"/>
      <c r="E1" s="150"/>
      <c r="F1" s="150"/>
      <c r="G1" s="150"/>
      <c r="H1" s="150"/>
      <c r="I1" s="150"/>
    </row>
    <row r="2" spans="1:14" ht="16.5" customHeight="1">
      <c r="A2" s="151" t="s">
        <v>114</v>
      </c>
      <c r="B2" s="151"/>
      <c r="C2" s="151"/>
      <c r="D2" s="151"/>
      <c r="E2" s="151"/>
      <c r="F2" s="151"/>
      <c r="G2" s="151"/>
      <c r="H2" s="151"/>
      <c r="I2" s="152"/>
    </row>
    <row r="3" spans="1:14" ht="20.25" customHeight="1">
      <c r="A3" s="151" t="s">
        <v>115</v>
      </c>
      <c r="B3" s="151"/>
      <c r="C3" s="151"/>
      <c r="D3" s="151"/>
      <c r="E3" s="151"/>
      <c r="F3" s="151"/>
      <c r="G3" s="151"/>
      <c r="H3" s="151"/>
      <c r="I3" s="152"/>
    </row>
    <row r="4" spans="1:14" ht="15.75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14" ht="25.5">
      <c r="A5" s="138" t="s">
        <v>22</v>
      </c>
      <c r="B5" s="105" t="s">
        <v>222</v>
      </c>
      <c r="C5" s="105" t="s">
        <v>44</v>
      </c>
      <c r="D5" s="105" t="s">
        <v>43</v>
      </c>
      <c r="E5" s="105" t="s">
        <v>220</v>
      </c>
      <c r="F5" s="105" t="s">
        <v>152</v>
      </c>
      <c r="G5" s="105" t="s">
        <v>128</v>
      </c>
      <c r="H5" s="105" t="s">
        <v>41</v>
      </c>
      <c r="I5" s="136" t="s">
        <v>0</v>
      </c>
    </row>
    <row r="6" spans="1:14" ht="15.75" thickBot="1">
      <c r="A6" s="139"/>
      <c r="B6" s="94" t="s">
        <v>223</v>
      </c>
      <c r="C6" s="95" t="s">
        <v>24</v>
      </c>
      <c r="D6" s="95" t="s">
        <v>21</v>
      </c>
      <c r="E6" s="95" t="s">
        <v>221</v>
      </c>
      <c r="F6" s="95" t="s">
        <v>156</v>
      </c>
      <c r="G6" s="95" t="s">
        <v>135</v>
      </c>
      <c r="H6" s="95" t="s">
        <v>95</v>
      </c>
      <c r="I6" s="137"/>
    </row>
    <row r="7" spans="1:14">
      <c r="A7" s="96">
        <v>2015</v>
      </c>
      <c r="B7" s="116" t="s">
        <v>47</v>
      </c>
      <c r="C7" s="110">
        <v>50166</v>
      </c>
      <c r="D7" s="110" t="s">
        <v>47</v>
      </c>
      <c r="E7" s="110" t="s">
        <v>47</v>
      </c>
      <c r="F7" s="110">
        <v>228022</v>
      </c>
      <c r="G7" s="110">
        <v>72000</v>
      </c>
      <c r="H7" s="106">
        <v>233221.24249999999</v>
      </c>
      <c r="I7" s="97">
        <v>2015</v>
      </c>
    </row>
    <row r="8" spans="1:14">
      <c r="A8" s="98">
        <v>2016</v>
      </c>
      <c r="B8" s="117">
        <v>822771.9865</v>
      </c>
      <c r="C8" s="111">
        <v>77332.47</v>
      </c>
      <c r="D8" s="111" t="s">
        <v>47</v>
      </c>
      <c r="E8" s="111">
        <v>40057.81</v>
      </c>
      <c r="F8" s="111">
        <v>506455.8</v>
      </c>
      <c r="G8" s="111">
        <v>70000</v>
      </c>
      <c r="H8" s="107">
        <v>128925.90650000001</v>
      </c>
      <c r="I8" s="99">
        <v>2016</v>
      </c>
    </row>
    <row r="9" spans="1:14">
      <c r="A9" s="100">
        <v>2017</v>
      </c>
      <c r="B9" s="118">
        <v>1019325.036</v>
      </c>
      <c r="C9" s="112">
        <v>133812.476</v>
      </c>
      <c r="D9" s="112" t="s">
        <v>47</v>
      </c>
      <c r="E9" s="112">
        <v>61289.46</v>
      </c>
      <c r="F9" s="112">
        <v>559334</v>
      </c>
      <c r="G9" s="112">
        <v>69000</v>
      </c>
      <c r="H9" s="108">
        <v>195889.1</v>
      </c>
      <c r="I9" s="101">
        <v>2017</v>
      </c>
    </row>
    <row r="10" spans="1:14">
      <c r="A10" s="102">
        <v>2018</v>
      </c>
      <c r="B10" s="117">
        <v>1280210.22</v>
      </c>
      <c r="C10" s="111">
        <v>81209.41</v>
      </c>
      <c r="D10" s="111" t="s">
        <v>47</v>
      </c>
      <c r="E10" s="111">
        <v>96121</v>
      </c>
      <c r="F10" s="111">
        <v>808267</v>
      </c>
      <c r="G10" s="111">
        <v>47029.71</v>
      </c>
      <c r="H10" s="107">
        <v>247583.1</v>
      </c>
      <c r="I10" s="99">
        <v>2018</v>
      </c>
      <c r="L10" s="85"/>
      <c r="N10" s="85"/>
    </row>
    <row r="11" spans="1:14">
      <c r="A11" s="100">
        <v>2019</v>
      </c>
      <c r="B11" s="118">
        <v>1532872.405</v>
      </c>
      <c r="C11" s="112">
        <v>64356</v>
      </c>
      <c r="D11" s="112" t="s">
        <v>47</v>
      </c>
      <c r="E11" s="112">
        <v>64171.8</v>
      </c>
      <c r="F11" s="113">
        <v>782615.7</v>
      </c>
      <c r="G11" s="112">
        <v>62125.934999999998</v>
      </c>
      <c r="H11" s="108">
        <v>559602.97</v>
      </c>
      <c r="I11" s="101">
        <v>2019</v>
      </c>
      <c r="L11" s="85"/>
      <c r="N11" s="85"/>
    </row>
    <row r="12" spans="1:14" ht="15.75" thickBot="1">
      <c r="A12" s="103">
        <v>2020</v>
      </c>
      <c r="B12" s="119">
        <v>1554919.5999999999</v>
      </c>
      <c r="C12" s="114">
        <v>60117</v>
      </c>
      <c r="D12" s="114" t="s">
        <v>47</v>
      </c>
      <c r="E12" s="114">
        <v>68705.929999999993</v>
      </c>
      <c r="F12" s="115">
        <v>782615.7</v>
      </c>
      <c r="G12" s="114">
        <v>83878</v>
      </c>
      <c r="H12" s="109">
        <v>559602.97</v>
      </c>
      <c r="I12" s="104">
        <v>2020</v>
      </c>
      <c r="L12" s="85"/>
      <c r="N12" s="85"/>
    </row>
    <row r="13" spans="1:14" ht="15.75" thickBot="1">
      <c r="A13" s="147"/>
      <c r="B13" s="148"/>
      <c r="C13" s="148"/>
      <c r="D13" s="148"/>
      <c r="E13" s="148"/>
      <c r="F13" s="148"/>
      <c r="G13" s="148"/>
      <c r="H13" s="148"/>
      <c r="I13" s="149"/>
      <c r="L13" s="85"/>
      <c r="N13" s="85"/>
    </row>
    <row r="14" spans="1:14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14" s="85" customFormat="1" ht="36.75" customHeight="1">
      <c r="A15" s="130" t="s">
        <v>137</v>
      </c>
      <c r="B15" s="130"/>
      <c r="C15" s="130"/>
      <c r="D15" s="130"/>
      <c r="E15" s="131" t="s">
        <v>136</v>
      </c>
      <c r="F15" s="131"/>
      <c r="G15" s="131"/>
      <c r="H15" s="131"/>
      <c r="I15" s="131"/>
    </row>
    <row r="16" spans="1:14" s="85" customFormat="1" ht="21" customHeight="1">
      <c r="A16" s="130" t="s">
        <v>228</v>
      </c>
      <c r="B16" s="130"/>
      <c r="C16" s="130"/>
      <c r="D16" s="130"/>
      <c r="E16" s="131" t="s">
        <v>229</v>
      </c>
      <c r="F16" s="131"/>
      <c r="G16" s="131"/>
      <c r="H16" s="131"/>
      <c r="I16" s="131"/>
    </row>
    <row r="17" spans="1:28" s="85" customFormat="1" ht="14.25" customHeight="1">
      <c r="A17" s="130" t="s">
        <v>227</v>
      </c>
      <c r="B17" s="130"/>
      <c r="C17" s="130"/>
      <c r="D17" s="130"/>
      <c r="E17" s="157" t="s">
        <v>226</v>
      </c>
      <c r="F17" s="157"/>
      <c r="G17" s="157"/>
      <c r="H17" s="157"/>
      <c r="I17" s="157"/>
    </row>
    <row r="18" spans="1:28" s="85" customFormat="1" ht="14.25" customHeight="1">
      <c r="A18" s="130" t="s">
        <v>224</v>
      </c>
      <c r="B18" s="130"/>
      <c r="C18" s="130"/>
      <c r="D18" s="130"/>
      <c r="E18" s="131" t="s">
        <v>225</v>
      </c>
      <c r="F18" s="131"/>
      <c r="G18" s="131"/>
      <c r="H18" s="131"/>
      <c r="I18" s="131"/>
    </row>
    <row r="19" spans="1:28" ht="14.25" customHeight="1"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</sheetData>
  <mergeCells count="18">
    <mergeCell ref="A4:D4"/>
    <mergeCell ref="E4:I4"/>
    <mergeCell ref="A5:A6"/>
    <mergeCell ref="I5:I6"/>
    <mergeCell ref="A1:I1"/>
    <mergeCell ref="A2:I2"/>
    <mergeCell ref="A3:I3"/>
    <mergeCell ref="A18:D18"/>
    <mergeCell ref="E18:I18"/>
    <mergeCell ref="A15:D15"/>
    <mergeCell ref="E15:I15"/>
    <mergeCell ref="A16:D16"/>
    <mergeCell ref="E16:I16"/>
    <mergeCell ref="A13:I13"/>
    <mergeCell ref="A14:D14"/>
    <mergeCell ref="E14:I14"/>
    <mergeCell ref="A17:D17"/>
    <mergeCell ref="E17:I17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view="pageBreakPreview" zoomScale="106" zoomScaleNormal="100" zoomScaleSheetLayoutView="106" workbookViewId="0">
      <selection activeCell="R13" sqref="R13"/>
    </sheetView>
  </sheetViews>
  <sheetFormatPr defaultRowHeight="15"/>
  <cols>
    <col min="1" max="1" width="8.7109375" customWidth="1"/>
    <col min="2" max="2" width="14.7109375" customWidth="1"/>
    <col min="3" max="6" width="8.7109375" customWidth="1"/>
    <col min="7" max="7" width="9.7109375" customWidth="1"/>
    <col min="8" max="9" width="8.7109375" customWidth="1"/>
  </cols>
  <sheetData>
    <row r="1" spans="1:18" ht="18" customHeight="1">
      <c r="A1" s="150" t="s">
        <v>96</v>
      </c>
      <c r="B1" s="150"/>
      <c r="C1" s="150"/>
      <c r="D1" s="150"/>
      <c r="E1" s="150"/>
      <c r="F1" s="150"/>
      <c r="G1" s="150"/>
      <c r="H1" s="150"/>
      <c r="I1" s="150"/>
    </row>
    <row r="2" spans="1:18" ht="18" customHeight="1">
      <c r="A2" s="151" t="s">
        <v>116</v>
      </c>
      <c r="B2" s="151"/>
      <c r="C2" s="151"/>
      <c r="D2" s="151"/>
      <c r="E2" s="151"/>
      <c r="F2" s="151"/>
      <c r="G2" s="151"/>
      <c r="H2" s="151"/>
      <c r="I2" s="152"/>
    </row>
    <row r="3" spans="1:18" ht="22.5" customHeight="1">
      <c r="A3" s="151" t="s">
        <v>117</v>
      </c>
      <c r="B3" s="151"/>
      <c r="C3" s="151"/>
      <c r="D3" s="151"/>
      <c r="E3" s="151"/>
      <c r="F3" s="151"/>
      <c r="G3" s="151"/>
      <c r="H3" s="151"/>
      <c r="I3" s="152"/>
    </row>
    <row r="4" spans="1:18" ht="18" customHeight="1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18" ht="38.25" customHeight="1">
      <c r="A5" s="138" t="s">
        <v>22</v>
      </c>
      <c r="B5" s="105" t="s">
        <v>183</v>
      </c>
      <c r="C5" s="105" t="s">
        <v>44</v>
      </c>
      <c r="D5" s="105" t="s">
        <v>233</v>
      </c>
      <c r="E5" s="105" t="s">
        <v>11</v>
      </c>
      <c r="F5" s="105" t="s">
        <v>10</v>
      </c>
      <c r="G5" s="105" t="s">
        <v>236</v>
      </c>
      <c r="H5" s="105" t="s">
        <v>41</v>
      </c>
      <c r="I5" s="136" t="s">
        <v>0</v>
      </c>
    </row>
    <row r="6" spans="1:18" ht="33.75" customHeight="1" thickBot="1">
      <c r="A6" s="139"/>
      <c r="B6" s="94" t="s">
        <v>235</v>
      </c>
      <c r="C6" s="95" t="s">
        <v>24</v>
      </c>
      <c r="D6" s="95" t="s">
        <v>121</v>
      </c>
      <c r="E6" s="95" t="s">
        <v>20</v>
      </c>
      <c r="F6" s="95" t="s">
        <v>94</v>
      </c>
      <c r="G6" s="95" t="s">
        <v>234</v>
      </c>
      <c r="H6" s="95" t="s">
        <v>95</v>
      </c>
      <c r="I6" s="137"/>
      <c r="J6" s="85"/>
      <c r="K6" s="85"/>
      <c r="L6" s="85"/>
      <c r="M6" s="85"/>
      <c r="N6" s="85"/>
    </row>
    <row r="7" spans="1:18" ht="20.25" customHeight="1">
      <c r="A7" s="96">
        <v>2015</v>
      </c>
      <c r="B7" s="116">
        <v>143888.30900000004</v>
      </c>
      <c r="C7" s="110">
        <v>0</v>
      </c>
      <c r="D7" s="110">
        <v>77282.175000000003</v>
      </c>
      <c r="E7" s="110">
        <v>51.594000000000051</v>
      </c>
      <c r="F7" s="110" t="s">
        <v>47</v>
      </c>
      <c r="G7" s="110">
        <v>710</v>
      </c>
      <c r="H7" s="106">
        <v>65844.540000000037</v>
      </c>
      <c r="I7" s="97">
        <v>2015</v>
      </c>
      <c r="K7" s="85"/>
      <c r="L7" s="85"/>
      <c r="M7" s="85"/>
      <c r="N7" s="85"/>
      <c r="O7" s="85"/>
      <c r="P7" s="85"/>
    </row>
    <row r="8" spans="1:18" ht="20.25" customHeight="1">
      <c r="A8" s="98">
        <v>2016</v>
      </c>
      <c r="B8" s="117">
        <v>133215.86360000001</v>
      </c>
      <c r="C8" s="111">
        <v>0</v>
      </c>
      <c r="D8" s="111">
        <v>38253.863600000004</v>
      </c>
      <c r="E8" s="111">
        <v>51.593999999997322</v>
      </c>
      <c r="F8" s="111" t="s">
        <v>47</v>
      </c>
      <c r="G8" s="111">
        <v>650</v>
      </c>
      <c r="H8" s="107">
        <v>94260.406000000017</v>
      </c>
      <c r="I8" s="99">
        <v>2016</v>
      </c>
      <c r="M8" s="85"/>
      <c r="N8" s="85"/>
      <c r="O8" s="85"/>
      <c r="P8" s="85"/>
      <c r="Q8" s="85"/>
      <c r="R8" s="85"/>
    </row>
    <row r="9" spans="1:18" ht="20.25" customHeight="1">
      <c r="A9" s="100">
        <v>2017</v>
      </c>
      <c r="B9" s="118">
        <v>218179.10840000003</v>
      </c>
      <c r="C9" s="112">
        <v>0</v>
      </c>
      <c r="D9" s="112">
        <v>57392.719400000009</v>
      </c>
      <c r="E9" s="112">
        <v>66.133999999998196</v>
      </c>
      <c r="F9" s="112" t="s">
        <v>47</v>
      </c>
      <c r="G9" s="112">
        <v>730</v>
      </c>
      <c r="H9" s="108">
        <v>159990.255</v>
      </c>
      <c r="I9" s="101">
        <v>2017</v>
      </c>
      <c r="J9" s="85"/>
      <c r="M9" s="85"/>
      <c r="N9" s="85"/>
      <c r="O9" s="85"/>
      <c r="P9" s="85"/>
      <c r="Q9" s="85"/>
      <c r="R9" s="85"/>
    </row>
    <row r="10" spans="1:18" ht="20.25" customHeight="1">
      <c r="A10" s="102">
        <v>2018</v>
      </c>
      <c r="B10" s="117">
        <v>247931.09639999998</v>
      </c>
      <c r="C10" s="111">
        <v>0</v>
      </c>
      <c r="D10" s="111">
        <v>56919.719400000009</v>
      </c>
      <c r="E10" s="111">
        <v>101.37699999999313</v>
      </c>
      <c r="F10" s="111" t="s">
        <v>47</v>
      </c>
      <c r="G10" s="111">
        <v>32060.1</v>
      </c>
      <c r="H10" s="107">
        <v>158849.89999999997</v>
      </c>
      <c r="I10" s="99">
        <v>2018</v>
      </c>
      <c r="L10" s="85"/>
      <c r="M10" s="85"/>
      <c r="N10" s="85"/>
      <c r="O10" s="85"/>
      <c r="P10" s="85"/>
      <c r="Q10" s="85"/>
    </row>
    <row r="11" spans="1:18" ht="20.25" customHeight="1">
      <c r="A11" s="100">
        <v>2019</v>
      </c>
      <c r="B11" s="118">
        <v>86941.429399999965</v>
      </c>
      <c r="C11" s="112">
        <v>0</v>
      </c>
      <c r="D11" s="112">
        <v>57392.719400000009</v>
      </c>
      <c r="E11" s="112">
        <v>0</v>
      </c>
      <c r="F11" s="112" t="s">
        <v>47</v>
      </c>
      <c r="G11" s="112">
        <v>28210</v>
      </c>
      <c r="H11" s="108">
        <v>1338.7099999999627</v>
      </c>
      <c r="I11" s="101">
        <v>2019</v>
      </c>
      <c r="L11" s="85"/>
      <c r="M11" s="85"/>
      <c r="N11" s="85"/>
      <c r="O11" s="85"/>
      <c r="P11" s="85"/>
      <c r="Q11" s="85"/>
    </row>
    <row r="12" spans="1:18" ht="20.25" customHeight="1" thickBot="1">
      <c r="A12" s="103">
        <v>2020</v>
      </c>
      <c r="B12" s="119">
        <v>89860.429399999965</v>
      </c>
      <c r="C12" s="114">
        <v>0</v>
      </c>
      <c r="D12" s="115">
        <v>57392.719400000009</v>
      </c>
      <c r="E12" s="114">
        <v>0</v>
      </c>
      <c r="F12" s="124" t="s">
        <v>47</v>
      </c>
      <c r="G12" s="114">
        <v>31129</v>
      </c>
      <c r="H12" s="109">
        <v>1338.7099999999627</v>
      </c>
      <c r="I12" s="104">
        <v>2020</v>
      </c>
    </row>
    <row r="13" spans="1:18" ht="20.25" customHeight="1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18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18" s="85" customFormat="1" ht="28.5" customHeight="1">
      <c r="A15" s="130" t="s">
        <v>143</v>
      </c>
      <c r="B15" s="130"/>
      <c r="C15" s="130"/>
      <c r="D15" s="130"/>
      <c r="E15" s="131" t="s">
        <v>142</v>
      </c>
      <c r="F15" s="131"/>
      <c r="G15" s="131"/>
      <c r="H15" s="131"/>
      <c r="I15" s="131"/>
    </row>
    <row r="16" spans="1:18" s="85" customFormat="1" ht="24" customHeight="1">
      <c r="A16" s="130" t="s">
        <v>238</v>
      </c>
      <c r="B16" s="130"/>
      <c r="C16" s="130"/>
      <c r="D16" s="130"/>
      <c r="E16" s="93"/>
      <c r="F16" s="157" t="s">
        <v>230</v>
      </c>
      <c r="G16" s="157"/>
      <c r="H16" s="157"/>
      <c r="I16" s="157"/>
    </row>
    <row r="17" spans="1:9" s="85" customFormat="1" ht="17.25" customHeight="1">
      <c r="A17" s="130" t="s">
        <v>232</v>
      </c>
      <c r="B17" s="130"/>
      <c r="C17" s="130"/>
      <c r="D17" s="130"/>
      <c r="E17" s="131" t="s">
        <v>231</v>
      </c>
      <c r="F17" s="131"/>
      <c r="G17" s="131"/>
      <c r="H17" s="131"/>
      <c r="I17" s="131"/>
    </row>
    <row r="18" spans="1:9" s="85" customFormat="1" ht="17.25" customHeight="1">
      <c r="A18" s="130" t="s">
        <v>260</v>
      </c>
      <c r="B18" s="130"/>
      <c r="C18" s="130"/>
      <c r="D18" s="130"/>
      <c r="E18" s="131" t="s">
        <v>259</v>
      </c>
      <c r="F18" s="131"/>
      <c r="G18" s="131"/>
      <c r="H18" s="131"/>
      <c r="I18" s="131"/>
    </row>
  </sheetData>
  <mergeCells count="18">
    <mergeCell ref="A5:A6"/>
    <mergeCell ref="I5:I6"/>
    <mergeCell ref="A1:I1"/>
    <mergeCell ref="A2:I2"/>
    <mergeCell ref="A3:I3"/>
    <mergeCell ref="A4:D4"/>
    <mergeCell ref="E4:I4"/>
    <mergeCell ref="A13:I13"/>
    <mergeCell ref="A18:D18"/>
    <mergeCell ref="E18:I18"/>
    <mergeCell ref="F16:I16"/>
    <mergeCell ref="A16:D16"/>
    <mergeCell ref="A14:D14"/>
    <mergeCell ref="E14:I14"/>
    <mergeCell ref="A15:D15"/>
    <mergeCell ref="E15:I15"/>
    <mergeCell ref="A17:D17"/>
    <mergeCell ref="E17:I17"/>
  </mergeCells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view="pageBreakPreview" zoomScale="106" zoomScaleNormal="100" zoomScaleSheetLayoutView="106" workbookViewId="0">
      <selection activeCell="L17" sqref="L17"/>
    </sheetView>
  </sheetViews>
  <sheetFormatPr defaultRowHeight="15"/>
  <cols>
    <col min="2" max="2" width="8.7109375" customWidth="1"/>
    <col min="3" max="7" width="9.85546875" customWidth="1"/>
    <col min="8" max="8" width="9.5703125" customWidth="1"/>
    <col min="9" max="9" width="8.7109375" customWidth="1"/>
    <col min="12" max="12" width="14.42578125" customWidth="1"/>
    <col min="14" max="14" width="15.140625" customWidth="1"/>
  </cols>
  <sheetData>
    <row r="1" spans="1:21" ht="18" customHeight="1">
      <c r="A1" s="150" t="s">
        <v>119</v>
      </c>
      <c r="B1" s="150"/>
      <c r="C1" s="150"/>
      <c r="D1" s="150"/>
      <c r="E1" s="150"/>
      <c r="F1" s="150"/>
      <c r="G1" s="150"/>
      <c r="H1" s="150"/>
      <c r="I1" s="150"/>
    </row>
    <row r="2" spans="1:21" ht="18" customHeight="1">
      <c r="A2" s="158" t="s">
        <v>186</v>
      </c>
      <c r="B2" s="158"/>
      <c r="C2" s="158"/>
      <c r="D2" s="158"/>
      <c r="E2" s="158"/>
      <c r="F2" s="158"/>
      <c r="G2" s="158"/>
      <c r="H2" s="158"/>
      <c r="I2" s="159"/>
    </row>
    <row r="3" spans="1:21" ht="18" customHeight="1">
      <c r="A3" s="158" t="s">
        <v>187</v>
      </c>
      <c r="B3" s="158"/>
      <c r="C3" s="158"/>
      <c r="D3" s="158"/>
      <c r="E3" s="158"/>
      <c r="F3" s="158"/>
      <c r="G3" s="158"/>
      <c r="H3" s="158"/>
      <c r="I3" s="159"/>
    </row>
    <row r="4" spans="1:21" ht="15.75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  <c r="M4" s="85"/>
    </row>
    <row r="5" spans="1:21" ht="38.25">
      <c r="A5" s="138" t="s">
        <v>22</v>
      </c>
      <c r="B5" s="105" t="s">
        <v>113</v>
      </c>
      <c r="C5" s="105" t="s">
        <v>203</v>
      </c>
      <c r="D5" s="105" t="s">
        <v>43</v>
      </c>
      <c r="E5" s="105" t="s">
        <v>140</v>
      </c>
      <c r="F5" s="105" t="s">
        <v>144</v>
      </c>
      <c r="G5" s="105" t="s">
        <v>42</v>
      </c>
      <c r="H5" s="105" t="s">
        <v>41</v>
      </c>
      <c r="I5" s="136" t="s">
        <v>0</v>
      </c>
      <c r="J5" s="85"/>
      <c r="K5" s="85"/>
      <c r="L5" s="85"/>
      <c r="M5" s="85"/>
      <c r="N5" s="85"/>
    </row>
    <row r="6" spans="1:21" ht="26.25" thickBot="1">
      <c r="A6" s="139"/>
      <c r="B6" s="94" t="s">
        <v>46</v>
      </c>
      <c r="C6" s="95" t="s">
        <v>239</v>
      </c>
      <c r="D6" s="95" t="s">
        <v>21</v>
      </c>
      <c r="E6" s="95" t="s">
        <v>141</v>
      </c>
      <c r="F6" s="95" t="s">
        <v>145</v>
      </c>
      <c r="G6" s="95" t="s">
        <v>19</v>
      </c>
      <c r="H6" s="95" t="s">
        <v>95</v>
      </c>
      <c r="I6" s="137"/>
      <c r="J6" s="85"/>
      <c r="K6" s="85"/>
      <c r="L6" s="85"/>
      <c r="M6" s="85"/>
      <c r="N6" s="85"/>
    </row>
    <row r="7" spans="1:21">
      <c r="A7" s="96">
        <v>2015</v>
      </c>
      <c r="B7" s="116">
        <v>706707.93234341219</v>
      </c>
      <c r="C7" s="110">
        <v>53113.73</v>
      </c>
      <c r="D7" s="110">
        <v>104105.82195000001</v>
      </c>
      <c r="E7" s="110">
        <v>2499.1824300000003</v>
      </c>
      <c r="F7" s="110">
        <v>228022</v>
      </c>
      <c r="G7" s="110">
        <v>9939.2289999999994</v>
      </c>
      <c r="H7" s="106">
        <v>309027.96896341216</v>
      </c>
      <c r="I7" s="97">
        <v>2015</v>
      </c>
      <c r="J7" s="85"/>
      <c r="K7" s="85"/>
      <c r="L7" s="85"/>
      <c r="M7" s="85"/>
      <c r="N7" s="85"/>
      <c r="O7" s="85"/>
      <c r="P7" s="85"/>
    </row>
    <row r="8" spans="1:21">
      <c r="A8" s="98">
        <v>2016</v>
      </c>
      <c r="B8" s="117">
        <v>602351.96615660004</v>
      </c>
      <c r="C8" s="111">
        <v>81222.84</v>
      </c>
      <c r="D8" s="111">
        <v>40351.875163599994</v>
      </c>
      <c r="E8" s="111">
        <v>2767.5591930000001</v>
      </c>
      <c r="F8" s="111">
        <v>232910</v>
      </c>
      <c r="G8" s="111">
        <v>9636.0049999999992</v>
      </c>
      <c r="H8" s="107">
        <v>235463.68680000002</v>
      </c>
      <c r="I8" s="99">
        <v>2016</v>
      </c>
      <c r="J8" s="85"/>
      <c r="K8" s="85"/>
      <c r="L8" s="85"/>
      <c r="M8" s="85"/>
      <c r="N8" s="85"/>
      <c r="O8" s="85"/>
      <c r="P8" s="85"/>
    </row>
    <row r="9" spans="1:21">
      <c r="A9" s="100">
        <v>2017</v>
      </c>
      <c r="B9" s="118">
        <v>750706.97685900005</v>
      </c>
      <c r="C9" s="112">
        <v>138767.86499999999</v>
      </c>
      <c r="D9" s="112">
        <v>59701.719400000009</v>
      </c>
      <c r="E9" s="112">
        <v>2878.0193589999999</v>
      </c>
      <c r="F9" s="112">
        <v>270897</v>
      </c>
      <c r="G9" s="112">
        <v>7397</v>
      </c>
      <c r="H9" s="108">
        <v>271065.37310000008</v>
      </c>
      <c r="I9" s="101">
        <v>2017</v>
      </c>
      <c r="J9" s="85"/>
      <c r="K9" s="85"/>
      <c r="L9" s="85"/>
      <c r="M9" s="85"/>
      <c r="N9" s="85"/>
      <c r="O9" s="85"/>
      <c r="P9" s="85"/>
    </row>
    <row r="10" spans="1:21">
      <c r="A10" s="102">
        <v>2018</v>
      </c>
      <c r="B10" s="117">
        <v>811489.75340000005</v>
      </c>
      <c r="C10" s="111">
        <v>88220.063999999998</v>
      </c>
      <c r="D10" s="120">
        <v>59701.719400000009</v>
      </c>
      <c r="E10" s="111">
        <v>5770.48</v>
      </c>
      <c r="F10" s="111">
        <v>182133</v>
      </c>
      <c r="G10" s="111">
        <v>46701.84</v>
      </c>
      <c r="H10" s="107">
        <v>428962.65</v>
      </c>
      <c r="I10" s="99">
        <v>2018</v>
      </c>
      <c r="J10" s="85"/>
      <c r="K10" s="85"/>
      <c r="L10" s="85"/>
      <c r="M10" s="85"/>
      <c r="N10" s="85"/>
      <c r="O10" s="85"/>
      <c r="P10" s="85"/>
    </row>
    <row r="11" spans="1:21">
      <c r="A11" s="100">
        <v>2019</v>
      </c>
      <c r="B11" s="118">
        <v>979637.60640000005</v>
      </c>
      <c r="C11" s="112">
        <v>70981</v>
      </c>
      <c r="D11" s="113">
        <v>59701.719400000009</v>
      </c>
      <c r="E11" s="112">
        <v>10625.809000000001</v>
      </c>
      <c r="F11" s="113">
        <v>182133</v>
      </c>
      <c r="G11" s="112">
        <v>79652.937999999995</v>
      </c>
      <c r="H11" s="108">
        <v>576543.14</v>
      </c>
      <c r="I11" s="101">
        <v>2019</v>
      </c>
      <c r="J11" s="85"/>
      <c r="K11" s="85"/>
      <c r="L11" s="85"/>
      <c r="M11" s="85"/>
      <c r="N11" s="85"/>
      <c r="O11" s="85"/>
      <c r="P11" s="85"/>
    </row>
    <row r="12" spans="1:21" ht="15.75" thickBot="1">
      <c r="A12" s="103">
        <v>2020</v>
      </c>
      <c r="B12" s="119">
        <v>1046843.9844</v>
      </c>
      <c r="C12" s="114">
        <v>70809</v>
      </c>
      <c r="D12" s="115">
        <v>59701.719400000009</v>
      </c>
      <c r="E12" s="114">
        <v>73109.125</v>
      </c>
      <c r="F12" s="115">
        <v>182133</v>
      </c>
      <c r="G12" s="114">
        <v>84548</v>
      </c>
      <c r="H12" s="109">
        <v>576543.14</v>
      </c>
      <c r="I12" s="104">
        <v>2020</v>
      </c>
      <c r="J12" s="85"/>
      <c r="K12" s="85"/>
      <c r="L12" s="85"/>
      <c r="M12" s="85"/>
      <c r="N12" s="85"/>
      <c r="O12" s="85"/>
      <c r="P12" s="85"/>
    </row>
    <row r="13" spans="1:21" ht="24.75" customHeight="1" thickBot="1">
      <c r="A13" s="147"/>
      <c r="B13" s="148"/>
      <c r="C13" s="148"/>
      <c r="D13" s="148"/>
      <c r="E13" s="148"/>
      <c r="F13" s="148"/>
      <c r="G13" s="148"/>
      <c r="H13" s="148"/>
      <c r="I13" s="149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</row>
    <row r="14" spans="1:21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21" s="85" customFormat="1" ht="24.75" customHeight="1">
      <c r="A15" s="130" t="s">
        <v>148</v>
      </c>
      <c r="B15" s="130"/>
      <c r="C15" s="130"/>
      <c r="D15" s="130"/>
      <c r="E15" s="131" t="s">
        <v>147</v>
      </c>
      <c r="F15" s="131"/>
      <c r="G15" s="131"/>
      <c r="H15" s="131"/>
      <c r="I15" s="131"/>
    </row>
    <row r="16" spans="1:21" s="85" customFormat="1" ht="26.25" customHeight="1">
      <c r="A16" s="130" t="s">
        <v>139</v>
      </c>
      <c r="B16" s="130"/>
      <c r="C16" s="130"/>
      <c r="D16" s="130"/>
      <c r="E16" s="131" t="s">
        <v>138</v>
      </c>
      <c r="F16" s="131"/>
      <c r="G16" s="131"/>
      <c r="H16" s="131"/>
      <c r="I16" s="131"/>
    </row>
    <row r="17" spans="1:21" s="85" customFormat="1" ht="17.25" customHeight="1">
      <c r="A17" s="130" t="s">
        <v>232</v>
      </c>
      <c r="B17" s="130"/>
      <c r="C17" s="130"/>
      <c r="D17" s="130"/>
      <c r="E17" s="131" t="s">
        <v>231</v>
      </c>
      <c r="F17" s="131"/>
      <c r="G17" s="131"/>
      <c r="H17" s="131"/>
      <c r="I17" s="131"/>
    </row>
    <row r="18" spans="1:2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1">
      <c r="A19" s="85"/>
      <c r="B19" s="85"/>
      <c r="C19" s="85"/>
      <c r="D19" s="85"/>
      <c r="E19" s="85"/>
      <c r="F19" s="85"/>
      <c r="G19" s="85"/>
      <c r="H19" s="85"/>
      <c r="I19" s="85"/>
      <c r="J19" s="85"/>
    </row>
    <row r="20" spans="1:21">
      <c r="A20" s="85"/>
      <c r="B20" s="85"/>
      <c r="C20" s="85"/>
      <c r="D20" s="85"/>
      <c r="E20" s="85"/>
      <c r="F20" s="85"/>
      <c r="G20" s="85"/>
      <c r="H20" s="85"/>
      <c r="I20" s="85"/>
      <c r="J20" s="85"/>
    </row>
    <row r="21" spans="1:21">
      <c r="A21" s="85"/>
      <c r="B21" s="85"/>
      <c r="C21" s="85"/>
      <c r="D21" s="85"/>
      <c r="E21" s="85"/>
      <c r="F21" s="85"/>
      <c r="G21" s="85"/>
      <c r="H21" s="85"/>
      <c r="I21" s="85"/>
      <c r="J21" s="85"/>
    </row>
    <row r="22" spans="1:21">
      <c r="A22" s="85"/>
      <c r="B22" s="85"/>
      <c r="C22" s="85"/>
      <c r="D22" s="85"/>
      <c r="E22" s="85"/>
      <c r="F22" s="85"/>
      <c r="G22" s="85"/>
      <c r="H22" s="85"/>
      <c r="I22" s="85"/>
      <c r="J22" s="85"/>
    </row>
    <row r="23" spans="1:21">
      <c r="A23" s="85"/>
      <c r="B23" s="85"/>
      <c r="C23" s="85"/>
      <c r="D23" s="85"/>
      <c r="E23" s="85"/>
      <c r="F23" s="85"/>
      <c r="G23" s="85"/>
      <c r="H23" s="85"/>
      <c r="I23" s="85"/>
      <c r="J23" s="85"/>
    </row>
    <row r="24" spans="1:21">
      <c r="A24" s="85"/>
      <c r="B24" s="85"/>
      <c r="C24" s="85"/>
      <c r="D24" s="85"/>
      <c r="E24" s="85"/>
      <c r="F24" s="85"/>
      <c r="G24" s="85"/>
      <c r="H24" s="85"/>
      <c r="I24" s="85"/>
      <c r="J24" s="85"/>
    </row>
    <row r="25" spans="1:21">
      <c r="A25" s="85"/>
      <c r="B25" s="85"/>
      <c r="C25" s="85"/>
      <c r="D25" s="85"/>
      <c r="E25" s="85"/>
      <c r="F25" s="85"/>
      <c r="G25" s="85"/>
      <c r="H25" s="85"/>
      <c r="I25" s="85"/>
      <c r="J25" s="85"/>
    </row>
    <row r="26" spans="1:21">
      <c r="A26" s="85"/>
      <c r="B26" s="85"/>
      <c r="C26" s="85"/>
      <c r="D26" s="85"/>
      <c r="E26" s="85"/>
      <c r="F26" s="85"/>
      <c r="G26" s="85"/>
      <c r="H26" s="85"/>
      <c r="I26" s="85"/>
      <c r="J26" s="85"/>
    </row>
    <row r="27" spans="1:21">
      <c r="A27" s="85"/>
      <c r="B27" s="85"/>
      <c r="C27" s="85"/>
      <c r="D27" s="85"/>
      <c r="E27" s="85"/>
      <c r="F27" s="85"/>
      <c r="G27" s="85"/>
      <c r="H27" s="85"/>
      <c r="I27" s="85"/>
      <c r="J27" s="85"/>
    </row>
    <row r="28" spans="1:21">
      <c r="A28" s="85"/>
      <c r="B28" s="85"/>
      <c r="C28" s="85"/>
      <c r="D28" s="85"/>
      <c r="E28" s="85"/>
      <c r="F28" s="85"/>
      <c r="G28" s="85"/>
      <c r="H28" s="85"/>
      <c r="I28" s="85"/>
      <c r="J28" s="85"/>
    </row>
    <row r="29" spans="1:21">
      <c r="A29" s="85"/>
      <c r="B29" s="85"/>
      <c r="C29" s="85"/>
      <c r="D29" s="85"/>
      <c r="E29" s="85"/>
      <c r="F29" s="85"/>
      <c r="G29" s="85"/>
      <c r="H29" s="85"/>
      <c r="I29" s="85"/>
      <c r="J29" s="85"/>
    </row>
    <row r="30" spans="1:21">
      <c r="A30" s="85"/>
      <c r="B30" s="85"/>
      <c r="C30" s="85"/>
      <c r="D30" s="85"/>
      <c r="E30" s="85"/>
      <c r="F30" s="85"/>
      <c r="G30" s="85"/>
      <c r="H30" s="85"/>
      <c r="I30" s="85"/>
      <c r="J30" s="85"/>
    </row>
    <row r="31" spans="1:21">
      <c r="A31" s="85"/>
      <c r="B31" s="85"/>
      <c r="C31" s="85"/>
      <c r="D31" s="85"/>
      <c r="E31" s="85"/>
      <c r="F31" s="85"/>
      <c r="G31" s="85"/>
      <c r="H31" s="85"/>
      <c r="I31" s="85"/>
      <c r="J31" s="85"/>
    </row>
    <row r="32" spans="1:21">
      <c r="A32" s="85"/>
      <c r="B32" s="85"/>
      <c r="C32" s="85"/>
      <c r="D32" s="85"/>
      <c r="E32" s="85"/>
      <c r="F32" s="85"/>
      <c r="G32" s="85"/>
      <c r="H32" s="85"/>
      <c r="I32" s="85"/>
      <c r="J32" s="85"/>
    </row>
    <row r="33" spans="1:9">
      <c r="A33" s="85"/>
      <c r="B33" s="85"/>
      <c r="C33" s="85"/>
      <c r="D33" s="85"/>
      <c r="E33" s="85"/>
      <c r="F33" s="85"/>
      <c r="G33" s="85"/>
      <c r="H33" s="85"/>
      <c r="I33" s="85"/>
    </row>
  </sheetData>
  <mergeCells count="16">
    <mergeCell ref="A17:D17"/>
    <mergeCell ref="E17:I17"/>
    <mergeCell ref="A5:A6"/>
    <mergeCell ref="I5:I6"/>
    <mergeCell ref="A1:I1"/>
    <mergeCell ref="A2:I2"/>
    <mergeCell ref="A3:I3"/>
    <mergeCell ref="A4:D4"/>
    <mergeCell ref="E4:I4"/>
    <mergeCell ref="A13:I13"/>
    <mergeCell ref="A14:D14"/>
    <mergeCell ref="E14:I14"/>
    <mergeCell ref="A16:D16"/>
    <mergeCell ref="E16:I16"/>
    <mergeCell ref="A15:D15"/>
    <mergeCell ref="E15:I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view="pageBreakPreview" zoomScale="98" zoomScaleNormal="100" zoomScaleSheetLayoutView="98" workbookViewId="0">
      <selection activeCell="Q16" sqref="Q16"/>
    </sheetView>
  </sheetViews>
  <sheetFormatPr defaultRowHeight="15"/>
  <cols>
    <col min="1" max="1" width="8.7109375" customWidth="1"/>
    <col min="2" max="2" width="14.7109375" customWidth="1"/>
    <col min="3" max="6" width="8.7109375" customWidth="1"/>
    <col min="7" max="7" width="10.140625" customWidth="1"/>
    <col min="8" max="8" width="9" customWidth="1"/>
    <col min="9" max="9" width="8.7109375" customWidth="1"/>
  </cols>
  <sheetData>
    <row r="1" spans="1:9" ht="17.25">
      <c r="A1" s="150" t="s">
        <v>97</v>
      </c>
      <c r="B1" s="150"/>
      <c r="C1" s="150"/>
      <c r="D1" s="150"/>
      <c r="E1" s="150"/>
      <c r="F1" s="150"/>
      <c r="G1" s="150"/>
      <c r="H1" s="150"/>
      <c r="I1" s="150"/>
    </row>
    <row r="2" spans="1:9" ht="29.25" customHeight="1">
      <c r="A2" s="162" t="s">
        <v>196</v>
      </c>
      <c r="B2" s="162"/>
      <c r="C2" s="162"/>
      <c r="D2" s="162"/>
      <c r="E2" s="162"/>
      <c r="F2" s="162"/>
      <c r="G2" s="162"/>
      <c r="H2" s="162"/>
      <c r="I2" s="163"/>
    </row>
    <row r="3" spans="1:9" ht="27.75" customHeight="1">
      <c r="A3" s="158" t="s">
        <v>122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106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9" ht="25.5">
      <c r="A5" s="138" t="s">
        <v>22</v>
      </c>
      <c r="B5" s="105" t="s">
        <v>133</v>
      </c>
      <c r="C5" s="105" t="s">
        <v>44</v>
      </c>
      <c r="D5" s="105" t="s">
        <v>43</v>
      </c>
      <c r="E5" s="105" t="s">
        <v>11</v>
      </c>
      <c r="F5" s="105" t="s">
        <v>152</v>
      </c>
      <c r="G5" s="105" t="s">
        <v>151</v>
      </c>
      <c r="H5" s="105" t="s">
        <v>41</v>
      </c>
      <c r="I5" s="136" t="s">
        <v>0</v>
      </c>
    </row>
    <row r="6" spans="1:9" ht="15.75" thickBot="1">
      <c r="A6" s="139"/>
      <c r="B6" s="94" t="s">
        <v>134</v>
      </c>
      <c r="C6" s="95" t="s">
        <v>24</v>
      </c>
      <c r="D6" s="95" t="s">
        <v>21</v>
      </c>
      <c r="E6" s="95" t="s">
        <v>20</v>
      </c>
      <c r="F6" s="95" t="s">
        <v>153</v>
      </c>
      <c r="G6" s="95" t="s">
        <v>129</v>
      </c>
      <c r="H6" s="95" t="s">
        <v>95</v>
      </c>
      <c r="I6" s="137"/>
    </row>
    <row r="7" spans="1:9">
      <c r="A7" s="96">
        <v>2015</v>
      </c>
      <c r="B7" s="116" t="s">
        <v>47</v>
      </c>
      <c r="C7" s="110" t="s">
        <v>47</v>
      </c>
      <c r="D7" s="110">
        <v>52052.910975000006</v>
      </c>
      <c r="E7" s="110" t="s">
        <v>47</v>
      </c>
      <c r="F7" s="110">
        <v>108440</v>
      </c>
      <c r="G7" s="110" t="s">
        <v>47</v>
      </c>
      <c r="H7" s="106">
        <v>19312.795000000002</v>
      </c>
      <c r="I7" s="97">
        <v>2015</v>
      </c>
    </row>
    <row r="8" spans="1:9">
      <c r="A8" s="98">
        <v>2016</v>
      </c>
      <c r="B8" s="117" t="s">
        <v>47</v>
      </c>
      <c r="C8" s="111" t="s">
        <v>47</v>
      </c>
      <c r="D8" s="111">
        <v>11811.288134799999</v>
      </c>
      <c r="E8" s="111" t="s">
        <v>47</v>
      </c>
      <c r="F8" s="111">
        <v>113172</v>
      </c>
      <c r="G8" s="111" t="s">
        <v>47</v>
      </c>
      <c r="H8" s="107">
        <v>22533.800000000003</v>
      </c>
      <c r="I8" s="99">
        <v>2016</v>
      </c>
    </row>
    <row r="9" spans="1:9">
      <c r="A9" s="100">
        <v>2017</v>
      </c>
      <c r="B9" s="118" t="s">
        <v>47</v>
      </c>
      <c r="C9" s="112" t="s">
        <v>47</v>
      </c>
      <c r="D9" s="112">
        <v>20656.794912400004</v>
      </c>
      <c r="E9" s="112" t="s">
        <v>47</v>
      </c>
      <c r="F9" s="112">
        <v>137879</v>
      </c>
      <c r="G9" s="112" t="s">
        <v>47</v>
      </c>
      <c r="H9" s="108">
        <v>38553.965000000004</v>
      </c>
      <c r="I9" s="101">
        <v>2017</v>
      </c>
    </row>
    <row r="10" spans="1:9">
      <c r="A10" s="102">
        <v>2018</v>
      </c>
      <c r="B10" s="117">
        <v>75251.754912400007</v>
      </c>
      <c r="C10" s="111" t="s">
        <v>47</v>
      </c>
      <c r="D10" s="120">
        <v>20656.794912400004</v>
      </c>
      <c r="E10" s="111" t="s">
        <v>47</v>
      </c>
      <c r="F10" s="111">
        <v>19597</v>
      </c>
      <c r="G10" s="111">
        <v>2777.9</v>
      </c>
      <c r="H10" s="107">
        <v>32220.059999999998</v>
      </c>
      <c r="I10" s="99">
        <v>2018</v>
      </c>
    </row>
    <row r="11" spans="1:9">
      <c r="A11" s="100">
        <v>2019</v>
      </c>
      <c r="B11" s="118">
        <v>419648.17491239996</v>
      </c>
      <c r="C11" s="112" t="s">
        <v>47</v>
      </c>
      <c r="D11" s="113">
        <v>20656.794912400004</v>
      </c>
      <c r="E11" s="112" t="s">
        <v>47</v>
      </c>
      <c r="F11" s="113">
        <v>19597</v>
      </c>
      <c r="G11" s="112">
        <v>25123</v>
      </c>
      <c r="H11" s="108">
        <v>354271.37999999995</v>
      </c>
      <c r="I11" s="101">
        <v>2019</v>
      </c>
    </row>
    <row r="12" spans="1:9" ht="15.75" thickBot="1">
      <c r="A12" s="103">
        <v>2020</v>
      </c>
      <c r="B12" s="119">
        <v>422045.17491239996</v>
      </c>
      <c r="C12" s="114" t="s">
        <v>47</v>
      </c>
      <c r="D12" s="115">
        <v>20656.794912400004</v>
      </c>
      <c r="E12" s="114" t="s">
        <v>47</v>
      </c>
      <c r="F12" s="115">
        <v>19597</v>
      </c>
      <c r="G12" s="114">
        <v>27520</v>
      </c>
      <c r="H12" s="109">
        <v>354271.37999999995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s="85" customFormat="1">
      <c r="A15" s="160" t="s">
        <v>240</v>
      </c>
      <c r="B15" s="160"/>
      <c r="C15" s="160"/>
      <c r="D15" s="160"/>
      <c r="E15" s="161" t="s">
        <v>241</v>
      </c>
      <c r="F15" s="161"/>
      <c r="G15" s="161"/>
      <c r="H15" s="161"/>
      <c r="I15" s="161"/>
    </row>
    <row r="16" spans="1:9" s="85" customFormat="1" ht="32.25" customHeight="1">
      <c r="A16" s="130" t="s">
        <v>150</v>
      </c>
      <c r="B16" s="130"/>
      <c r="C16" s="130"/>
      <c r="D16" s="130"/>
      <c r="E16" s="131" t="s">
        <v>149</v>
      </c>
      <c r="F16" s="131"/>
      <c r="G16" s="131"/>
      <c r="H16" s="131"/>
      <c r="I16" s="131"/>
    </row>
    <row r="17" spans="1:9" s="85" customFormat="1" ht="30" customHeight="1">
      <c r="A17" s="130" t="s">
        <v>244</v>
      </c>
      <c r="B17" s="130"/>
      <c r="C17" s="130"/>
      <c r="D17" s="130"/>
      <c r="E17" s="131" t="s">
        <v>243</v>
      </c>
      <c r="F17" s="131"/>
      <c r="G17" s="131"/>
      <c r="H17" s="131"/>
      <c r="I17" s="131"/>
    </row>
    <row r="18" spans="1:9" ht="16.5" customHeight="1"/>
  </sheetData>
  <mergeCells count="16">
    <mergeCell ref="A4:D4"/>
    <mergeCell ref="E4:I4"/>
    <mergeCell ref="A5:A6"/>
    <mergeCell ref="I5:I6"/>
    <mergeCell ref="A1:I1"/>
    <mergeCell ref="A2:I2"/>
    <mergeCell ref="A3:I3"/>
    <mergeCell ref="A13:I13"/>
    <mergeCell ref="A17:D17"/>
    <mergeCell ref="E17:I17"/>
    <mergeCell ref="A14:D14"/>
    <mergeCell ref="E14:I14"/>
    <mergeCell ref="A16:D16"/>
    <mergeCell ref="E16:I16"/>
    <mergeCell ref="A15:D15"/>
    <mergeCell ref="E15:I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view="pageBreakPreview" zoomScale="106" zoomScaleNormal="100" zoomScaleSheetLayoutView="106" workbookViewId="0">
      <selection activeCell="L16" sqref="L16"/>
    </sheetView>
  </sheetViews>
  <sheetFormatPr defaultRowHeight="15"/>
  <cols>
    <col min="1" max="1" width="8.7109375" customWidth="1"/>
    <col min="2" max="2" width="11.140625" customWidth="1"/>
    <col min="3" max="5" width="8.7109375" customWidth="1"/>
    <col min="6" max="6" width="10" customWidth="1"/>
    <col min="7" max="7" width="11.7109375" customWidth="1"/>
    <col min="8" max="9" width="8.7109375" customWidth="1"/>
  </cols>
  <sheetData>
    <row r="1" spans="1:9" ht="17.25">
      <c r="A1" s="150" t="s">
        <v>103</v>
      </c>
      <c r="B1" s="150"/>
      <c r="C1" s="150"/>
      <c r="D1" s="150"/>
      <c r="E1" s="150"/>
      <c r="F1" s="150"/>
      <c r="G1" s="150"/>
      <c r="H1" s="150"/>
      <c r="I1" s="150"/>
    </row>
    <row r="2" spans="1:9" ht="27.75" customHeight="1">
      <c r="A2" s="158" t="s">
        <v>195</v>
      </c>
      <c r="B2" s="158"/>
      <c r="C2" s="158"/>
      <c r="D2" s="158"/>
      <c r="E2" s="158"/>
      <c r="F2" s="158"/>
      <c r="G2" s="158"/>
      <c r="H2" s="158"/>
      <c r="I2" s="159"/>
    </row>
    <row r="3" spans="1:9" ht="18" customHeight="1">
      <c r="A3" s="158" t="s">
        <v>124</v>
      </c>
      <c r="B3" s="158"/>
      <c r="C3" s="158"/>
      <c r="D3" s="158"/>
      <c r="E3" s="158"/>
      <c r="F3" s="158"/>
      <c r="G3" s="158"/>
      <c r="H3" s="158"/>
      <c r="I3" s="159"/>
    </row>
    <row r="4" spans="1:9" ht="15.75" thickBot="1">
      <c r="A4" s="153" t="s">
        <v>123</v>
      </c>
      <c r="B4" s="154"/>
      <c r="C4" s="154"/>
      <c r="D4" s="154"/>
      <c r="E4" s="155" t="s">
        <v>105</v>
      </c>
      <c r="F4" s="155"/>
      <c r="G4" s="155"/>
      <c r="H4" s="155"/>
      <c r="I4" s="156"/>
    </row>
    <row r="5" spans="1:9" ht="25.5">
      <c r="A5" s="138" t="s">
        <v>22</v>
      </c>
      <c r="B5" s="105" t="s">
        <v>45</v>
      </c>
      <c r="C5" s="105" t="s">
        <v>44</v>
      </c>
      <c r="D5" s="105" t="s">
        <v>43</v>
      </c>
      <c r="E5" s="105" t="s">
        <v>11</v>
      </c>
      <c r="F5" s="105" t="s">
        <v>146</v>
      </c>
      <c r="G5" s="105" t="s">
        <v>128</v>
      </c>
      <c r="H5" s="105" t="s">
        <v>41</v>
      </c>
      <c r="I5" s="136" t="s">
        <v>0</v>
      </c>
    </row>
    <row r="6" spans="1:9" ht="17.25" customHeight="1" thickBot="1">
      <c r="A6" s="139"/>
      <c r="B6" s="94" t="s">
        <v>46</v>
      </c>
      <c r="C6" s="95" t="s">
        <v>24</v>
      </c>
      <c r="D6" s="95" t="s">
        <v>21</v>
      </c>
      <c r="E6" s="95" t="s">
        <v>20</v>
      </c>
      <c r="F6" s="95" t="s">
        <v>156</v>
      </c>
      <c r="G6" s="95" t="s">
        <v>129</v>
      </c>
      <c r="H6" s="95" t="s">
        <v>95</v>
      </c>
      <c r="I6" s="137"/>
    </row>
    <row r="7" spans="1:9">
      <c r="A7" s="96">
        <v>2015</v>
      </c>
      <c r="B7" s="116">
        <v>56335.921263412136</v>
      </c>
      <c r="C7" s="110">
        <v>2947.73</v>
      </c>
      <c r="D7" s="110">
        <v>1267.6508000000001</v>
      </c>
      <c r="E7" s="110">
        <v>1717.5060000000001</v>
      </c>
      <c r="F7" s="110">
        <v>42000</v>
      </c>
      <c r="G7" s="110">
        <v>2225.3589999999999</v>
      </c>
      <c r="H7" s="106">
        <v>6177.6754634121371</v>
      </c>
      <c r="I7" s="97">
        <v>2015</v>
      </c>
    </row>
    <row r="8" spans="1:9">
      <c r="A8" s="98">
        <v>2016</v>
      </c>
      <c r="B8" s="117">
        <v>32744.646589600001</v>
      </c>
      <c r="C8" s="111">
        <v>3890.37</v>
      </c>
      <c r="D8" s="111">
        <v>1451.2162896000002</v>
      </c>
      <c r="E8" s="111">
        <v>1719.8019999999999</v>
      </c>
      <c r="F8" s="111">
        <v>17120</v>
      </c>
      <c r="G8" s="111">
        <v>1790.8050000000001</v>
      </c>
      <c r="H8" s="107">
        <v>6772.4533000000001</v>
      </c>
      <c r="I8" s="99">
        <v>2016</v>
      </c>
    </row>
    <row r="9" spans="1:9">
      <c r="A9" s="100">
        <v>2017</v>
      </c>
      <c r="B9" s="118">
        <v>47245.049840200001</v>
      </c>
      <c r="C9" s="112">
        <v>4955.3890000000001</v>
      </c>
      <c r="D9" s="112">
        <v>1970.1567402000003</v>
      </c>
      <c r="E9" s="112">
        <v>1322.6959999999999</v>
      </c>
      <c r="F9" s="112">
        <v>26237</v>
      </c>
      <c r="G9" s="112">
        <v>1600</v>
      </c>
      <c r="H9" s="108">
        <v>11159.8081</v>
      </c>
      <c r="I9" s="101">
        <v>2017</v>
      </c>
    </row>
    <row r="10" spans="1:9">
      <c r="A10" s="102">
        <v>2018</v>
      </c>
      <c r="B10" s="117">
        <v>73020.15374020001</v>
      </c>
      <c r="C10" s="111">
        <v>7010.6540000000005</v>
      </c>
      <c r="D10" s="120">
        <v>1970.1567402000003</v>
      </c>
      <c r="E10" s="111">
        <v>1448.2529999999999</v>
      </c>
      <c r="F10" s="111">
        <v>37860</v>
      </c>
      <c r="G10" s="111">
        <v>436.44</v>
      </c>
      <c r="H10" s="107">
        <v>24294.65</v>
      </c>
      <c r="I10" s="99">
        <v>2018</v>
      </c>
    </row>
    <row r="11" spans="1:9">
      <c r="A11" s="100">
        <v>2019</v>
      </c>
      <c r="B11" s="118">
        <v>74249.855740200001</v>
      </c>
      <c r="C11" s="112">
        <v>6625</v>
      </c>
      <c r="D11" s="113">
        <v>1970.1567402000003</v>
      </c>
      <c r="E11" s="112">
        <v>1222.7090000000001</v>
      </c>
      <c r="F11" s="113">
        <v>37860</v>
      </c>
      <c r="G11" s="112">
        <v>1489.19</v>
      </c>
      <c r="H11" s="108">
        <v>25082.799999999999</v>
      </c>
      <c r="I11" s="101">
        <v>2019</v>
      </c>
    </row>
    <row r="12" spans="1:9" ht="15.75" thickBot="1">
      <c r="A12" s="103">
        <v>2020</v>
      </c>
      <c r="B12" s="119">
        <v>81259.538740200005</v>
      </c>
      <c r="C12" s="114">
        <v>10692</v>
      </c>
      <c r="D12" s="115">
        <v>1970.1567402000003</v>
      </c>
      <c r="E12" s="114">
        <v>1508.5820000000001</v>
      </c>
      <c r="F12" s="115">
        <v>37860</v>
      </c>
      <c r="G12" s="114">
        <v>4146</v>
      </c>
      <c r="H12" s="109">
        <v>25082.799999999999</v>
      </c>
      <c r="I12" s="104">
        <v>2020</v>
      </c>
    </row>
    <row r="13" spans="1:9" ht="15.75" thickBot="1">
      <c r="A13" s="147"/>
      <c r="B13" s="148"/>
      <c r="C13" s="148"/>
      <c r="D13" s="148"/>
      <c r="E13" s="148"/>
      <c r="F13" s="148"/>
      <c r="G13" s="148"/>
      <c r="H13" s="148"/>
      <c r="I13" s="149"/>
    </row>
    <row r="14" spans="1:9" s="85" customFormat="1">
      <c r="A14" s="130" t="s">
        <v>108</v>
      </c>
      <c r="B14" s="130"/>
      <c r="C14" s="130"/>
      <c r="D14" s="130"/>
      <c r="E14" s="131" t="s">
        <v>107</v>
      </c>
      <c r="F14" s="131"/>
      <c r="G14" s="131"/>
      <c r="H14" s="131"/>
      <c r="I14" s="131"/>
    </row>
    <row r="15" spans="1:9" s="85" customFormat="1" ht="30.75" customHeight="1">
      <c r="A15" s="130" t="s">
        <v>155</v>
      </c>
      <c r="B15" s="130"/>
      <c r="C15" s="130"/>
      <c r="D15" s="130"/>
      <c r="E15" s="131" t="s">
        <v>154</v>
      </c>
      <c r="F15" s="131"/>
      <c r="G15" s="131"/>
      <c r="H15" s="131"/>
      <c r="I15" s="131"/>
    </row>
    <row r="16" spans="1:9" s="85" customFormat="1" ht="32.25" customHeight="1">
      <c r="A16" s="130" t="s">
        <v>150</v>
      </c>
      <c r="B16" s="130"/>
      <c r="C16" s="130"/>
      <c r="D16" s="130"/>
      <c r="E16" s="131" t="s">
        <v>149</v>
      </c>
      <c r="F16" s="131"/>
      <c r="G16" s="131"/>
      <c r="H16" s="131"/>
      <c r="I16" s="131"/>
    </row>
  </sheetData>
  <mergeCells count="14">
    <mergeCell ref="A1:I1"/>
    <mergeCell ref="A2:I2"/>
    <mergeCell ref="A3:I3"/>
    <mergeCell ref="A16:D16"/>
    <mergeCell ref="E16:I16"/>
    <mergeCell ref="A4:D4"/>
    <mergeCell ref="E4:I4"/>
    <mergeCell ref="A5:A6"/>
    <mergeCell ref="I5:I6"/>
    <mergeCell ref="A13:I13"/>
    <mergeCell ref="A14:D14"/>
    <mergeCell ref="E14:I14"/>
    <mergeCell ref="A15:D15"/>
    <mergeCell ref="E15:I15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Cover</vt:lpstr>
      <vt:lpstr>List of Tables</vt:lpstr>
      <vt:lpstr>T-HW 01</vt:lpstr>
      <vt:lpstr>T- HW 02</vt:lpstr>
      <vt:lpstr>T- HW 03</vt:lpstr>
      <vt:lpstr>T- HW 04</vt:lpstr>
      <vt:lpstr>T- HW 05</vt:lpstr>
      <vt:lpstr>T- HW 06</vt:lpstr>
      <vt:lpstr>T- HW 07</vt:lpstr>
      <vt:lpstr>T- HW 08</vt:lpstr>
      <vt:lpstr>T- HW 09</vt:lpstr>
      <vt:lpstr>PCWWCS</vt:lpstr>
      <vt:lpstr>PCWWT</vt:lpstr>
      <vt:lpstr>PS-NO</vt:lpstr>
      <vt:lpstr>DS-No</vt:lpstr>
      <vt:lpstr>T- Non HW10</vt:lpstr>
      <vt:lpstr>T-Non HW 12</vt:lpstr>
      <vt:lpstr>T-Non HW 11</vt:lpstr>
      <vt:lpstr>T-Non HW 13</vt:lpstr>
      <vt:lpstr>T-Non HW 14</vt:lpstr>
      <vt:lpstr>T-Non HW 15</vt:lpstr>
      <vt:lpstr>T-Non HW 16</vt:lpstr>
      <vt:lpstr>WWTP-NO</vt:lpstr>
      <vt:lpstr>Dams-NO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Ibtihag Al Siyabi</dc:creator>
  <cp:lastModifiedBy>Najat R. A.. Al-Ghanami</cp:lastModifiedBy>
  <dcterms:created xsi:type="dcterms:W3CDTF">2016-06-05T02:59:04Z</dcterms:created>
  <dcterms:modified xsi:type="dcterms:W3CDTF">2022-01-26T06:37:46Z</dcterms:modified>
</cp:coreProperties>
</file>